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.spicocchi\Desktop\Nuova cartella\Sito Web OFFIDA\"/>
    </mc:Choice>
  </mc:AlternateContent>
  <xr:revisionPtr revIDLastSave="0" documentId="13_ncr:1_{F8E551B9-586B-4639-A221-B9CD1094BD75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Girone ROSSO" sheetId="2" r:id="rId1"/>
    <sheet name="Girone AZZURRO" sheetId="1" r:id="rId2"/>
    <sheet name="FASI FINALI" sheetId="3" r:id="rId3"/>
    <sheet name="CLASSIFICA FINALE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3" l="1"/>
  <c r="C12" i="4"/>
  <c r="C10" i="4"/>
  <c r="C8" i="4"/>
  <c r="C11" i="4"/>
  <c r="C9" i="4"/>
  <c r="C7" i="4"/>
  <c r="C6" i="4"/>
  <c r="C5" i="4"/>
  <c r="C4" i="4"/>
  <c r="C3" i="4"/>
  <c r="F15" i="3"/>
  <c r="E15" i="3"/>
  <c r="F13" i="3"/>
  <c r="E13" i="3"/>
  <c r="E11" i="3"/>
  <c r="F12" i="3"/>
  <c r="E12" i="3"/>
  <c r="F11" i="3"/>
  <c r="F14" i="3"/>
  <c r="E14" i="3"/>
  <c r="F7" i="3"/>
  <c r="E7" i="3"/>
  <c r="F6" i="3"/>
  <c r="E6" i="3"/>
  <c r="E5" i="3"/>
  <c r="F4" i="3"/>
  <c r="E4" i="3"/>
  <c r="Z3" i="2"/>
  <c r="G4" i="1"/>
  <c r="G5" i="1"/>
  <c r="G6" i="1"/>
  <c r="G7" i="1"/>
  <c r="G8" i="1"/>
  <c r="AC3" i="1" s="1"/>
  <c r="G9" i="1"/>
  <c r="G10" i="1"/>
  <c r="G11" i="1"/>
  <c r="G12" i="1"/>
  <c r="G3" i="1"/>
  <c r="P4" i="1"/>
  <c r="P5" i="1"/>
  <c r="P6" i="1"/>
  <c r="P7" i="1"/>
  <c r="P8" i="1"/>
  <c r="AD3" i="1" s="1"/>
  <c r="P9" i="1"/>
  <c r="P10" i="1"/>
  <c r="P11" i="1"/>
  <c r="AD4" i="1" s="1"/>
  <c r="P12" i="1"/>
  <c r="P3" i="1"/>
  <c r="AD6" i="1" s="1"/>
  <c r="P4" i="2"/>
  <c r="P5" i="2"/>
  <c r="P6" i="2"/>
  <c r="P7" i="2"/>
  <c r="P8" i="2"/>
  <c r="P9" i="2"/>
  <c r="AC6" i="2" s="1"/>
  <c r="P10" i="2"/>
  <c r="P11" i="2"/>
  <c r="P12" i="2"/>
  <c r="P3" i="2"/>
  <c r="G4" i="2"/>
  <c r="G5" i="2"/>
  <c r="G6" i="2"/>
  <c r="G7" i="2"/>
  <c r="G8" i="2"/>
  <c r="G9" i="2"/>
  <c r="AC4" i="2" s="1"/>
  <c r="G10" i="2"/>
  <c r="G11" i="2"/>
  <c r="AD6" i="2" s="1"/>
  <c r="G12" i="2"/>
  <c r="G3" i="2"/>
  <c r="Y5" i="2"/>
  <c r="Y7" i="2"/>
  <c r="Y3" i="2"/>
  <c r="Y4" i="2"/>
  <c r="Y6" i="2"/>
  <c r="X5" i="2"/>
  <c r="X7" i="2"/>
  <c r="X3" i="2"/>
  <c r="X4" i="2"/>
  <c r="X6" i="2"/>
  <c r="Y7" i="1"/>
  <c r="Y5" i="1"/>
  <c r="Y3" i="1"/>
  <c r="Y4" i="1"/>
  <c r="Y6" i="1"/>
  <c r="X7" i="1"/>
  <c r="X5" i="1"/>
  <c r="X3" i="1"/>
  <c r="X4" i="1"/>
  <c r="X6" i="1"/>
  <c r="Z6" i="2"/>
  <c r="L4" i="1"/>
  <c r="L5" i="1"/>
  <c r="L6" i="1"/>
  <c r="L7" i="1"/>
  <c r="L8" i="1"/>
  <c r="L9" i="1"/>
  <c r="L10" i="1"/>
  <c r="L11" i="1"/>
  <c r="L12" i="1"/>
  <c r="L3" i="1"/>
  <c r="H4" i="1"/>
  <c r="H5" i="1"/>
  <c r="H6" i="1"/>
  <c r="H7" i="1"/>
  <c r="H8" i="1"/>
  <c r="H9" i="1"/>
  <c r="H10" i="1"/>
  <c r="H11" i="1"/>
  <c r="H12" i="1"/>
  <c r="H3" i="1"/>
  <c r="L4" i="2"/>
  <c r="L5" i="2"/>
  <c r="L6" i="2"/>
  <c r="L7" i="2"/>
  <c r="L8" i="2"/>
  <c r="L9" i="2"/>
  <c r="L10" i="2"/>
  <c r="L11" i="2"/>
  <c r="L12" i="2"/>
  <c r="L3" i="2"/>
  <c r="H4" i="2"/>
  <c r="H5" i="2"/>
  <c r="H6" i="2"/>
  <c r="H7" i="2"/>
  <c r="H8" i="2"/>
  <c r="H9" i="2"/>
  <c r="H10" i="2"/>
  <c r="H11" i="2"/>
  <c r="H12" i="2"/>
  <c r="H3" i="2"/>
  <c r="AA5" i="2"/>
  <c r="AA7" i="2"/>
  <c r="AA3" i="2"/>
  <c r="AA4" i="2"/>
  <c r="Z5" i="2"/>
  <c r="Z7" i="2"/>
  <c r="Z4" i="2"/>
  <c r="AA6" i="2"/>
  <c r="AA7" i="1"/>
  <c r="AA5" i="1"/>
  <c r="AA3" i="1"/>
  <c r="AA4" i="1"/>
  <c r="Z7" i="1"/>
  <c r="Z5" i="1"/>
  <c r="Z3" i="1"/>
  <c r="AB3" i="1" s="1"/>
  <c r="Z4" i="1"/>
  <c r="AB4" i="1" s="1"/>
  <c r="AA6" i="1"/>
  <c r="Z6" i="1"/>
  <c r="AC4" i="1" l="1"/>
  <c r="AE4" i="1" s="1"/>
  <c r="AD7" i="1"/>
  <c r="AC7" i="1"/>
  <c r="AD5" i="1"/>
  <c r="AC6" i="1"/>
  <c r="AE6" i="1" s="1"/>
  <c r="AD3" i="2"/>
  <c r="AC3" i="2"/>
  <c r="AE3" i="2" s="1"/>
  <c r="AD5" i="2"/>
  <c r="AC5" i="2"/>
  <c r="AE5" i="2" s="1"/>
  <c r="AD4" i="2"/>
  <c r="AE4" i="2" s="1"/>
  <c r="AE6" i="2"/>
  <c r="AC7" i="2"/>
  <c r="AD7" i="2"/>
  <c r="AE3" i="1"/>
  <c r="AC5" i="1"/>
  <c r="AB5" i="1"/>
  <c r="AB7" i="1"/>
  <c r="W6" i="1"/>
  <c r="W7" i="1"/>
  <c r="AB6" i="1"/>
  <c r="W4" i="1"/>
  <c r="W5" i="1"/>
  <c r="AB5" i="2"/>
  <c r="W5" i="2"/>
  <c r="W6" i="2"/>
  <c r="AB3" i="2"/>
  <c r="AB7" i="2"/>
  <c r="AB4" i="2"/>
  <c r="W7" i="2"/>
  <c r="W3" i="2"/>
  <c r="W4" i="2"/>
  <c r="AB6" i="2"/>
  <c r="W3" i="1"/>
  <c r="V6" i="1"/>
  <c r="V3" i="2"/>
  <c r="V7" i="2"/>
  <c r="V6" i="2"/>
  <c r="V5" i="2"/>
  <c r="V4" i="2"/>
  <c r="V4" i="1"/>
  <c r="V7" i="1"/>
  <c r="V5" i="1"/>
  <c r="V3" i="1"/>
  <c r="AE7" i="1" l="1"/>
  <c r="AE5" i="1"/>
  <c r="AE7" i="2"/>
</calcChain>
</file>

<file path=xl/sharedStrings.xml><?xml version="1.0" encoding="utf-8"?>
<sst xmlns="http://schemas.openxmlformats.org/spreadsheetml/2006/main" count="171" uniqueCount="66">
  <si>
    <t>Classifica</t>
  </si>
  <si>
    <t>Squadra</t>
  </si>
  <si>
    <t>Punti</t>
  </si>
  <si>
    <t>-</t>
  </si>
  <si>
    <t>N.</t>
  </si>
  <si>
    <t>SET Vinti</t>
  </si>
  <si>
    <t>SET Persi</t>
  </si>
  <si>
    <t>Gare Vinte</t>
  </si>
  <si>
    <t>Gare Perse</t>
  </si>
  <si>
    <t>OFFIDA GREEN VOLLEY  - Girone ROSSO</t>
  </si>
  <si>
    <t>Giornata</t>
  </si>
  <si>
    <t>Martinsicuro Volley</t>
  </si>
  <si>
    <t>E' pè sta insieme</t>
  </si>
  <si>
    <t>Gli Amici di Pino e Asia</t>
  </si>
  <si>
    <t>Le Sanfàn de Cris</t>
  </si>
  <si>
    <t>Ora</t>
  </si>
  <si>
    <t>OFFIDA GREEN VOLLEY  - Girone AZZURRO</t>
  </si>
  <si>
    <t>Fast &amp; Volley</t>
  </si>
  <si>
    <t>Attenti a quelli là</t>
  </si>
  <si>
    <t>Schiaccia Patate</t>
  </si>
  <si>
    <t>Quelli dell'ultimo momento</t>
  </si>
  <si>
    <t>La Perla Nera</t>
  </si>
  <si>
    <t>Volley Vintage</t>
  </si>
  <si>
    <t>Squadra A</t>
  </si>
  <si>
    <t>Squadra B</t>
  </si>
  <si>
    <t>Giocate</t>
  </si>
  <si>
    <t>Finale</t>
  </si>
  <si>
    <t>P.</t>
  </si>
  <si>
    <t>SET 1</t>
  </si>
  <si>
    <t>SET 2</t>
  </si>
  <si>
    <t>SET 3</t>
  </si>
  <si>
    <t>Punti fatti</t>
  </si>
  <si>
    <t>Punti subiti</t>
  </si>
  <si>
    <t>Q. PUNTI</t>
  </si>
  <si>
    <t>TOT SET</t>
  </si>
  <si>
    <t>Q.
SET</t>
  </si>
  <si>
    <t>Orario</t>
  </si>
  <si>
    <t>Campo</t>
  </si>
  <si>
    <t>CAMPO 1</t>
  </si>
  <si>
    <t>Squadre</t>
  </si>
  <si>
    <t>CAMPO 2</t>
  </si>
  <si>
    <t>CAMPO 3</t>
  </si>
  <si>
    <t>CAMPO 4</t>
  </si>
  <si>
    <t>SEMIFINALI</t>
  </si>
  <si>
    <t>FINALI</t>
  </si>
  <si>
    <t>Risultato</t>
  </si>
  <si>
    <t>Class.</t>
  </si>
  <si>
    <t>1° - 4°</t>
  </si>
  <si>
    <t>3° - 4°</t>
  </si>
  <si>
    <t>9° - 10°</t>
  </si>
  <si>
    <t>5° - 8°</t>
  </si>
  <si>
    <t>1° - 2°</t>
  </si>
  <si>
    <t>5° - 6°</t>
  </si>
  <si>
    <t>7° - 8°</t>
  </si>
  <si>
    <t>CLASSIFICA FINALE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</si>
  <si>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</si>
  <si>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</si>
  <si>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</si>
  <si>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</si>
  <si>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</si>
  <si>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</si>
  <si>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</si>
  <si>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</si>
  <si>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</si>
  <si>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</si>
  <si>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OFFIDA GREEN VOLLEY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</si>
</sst>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19" x14ac:knownFonts="1">
    <font>
      <sz val="11"/>
      <color rgb="FF000000"/>
      <name val="Calibri"/>
    </font>
    <font>
      <b/>
      <sz val="18"/>
      <color rgb="FF000000"/>
      <name val="Calibri"/>
      <family val="2"/>
    </font>
    <font>
      <b/>
      <sz val="13"/>
      <color rgb="FF1F4B7C"/>
      <name val="Calibri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</font>
    <font>
      <sz val="8"/>
      <name val="Calibri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b/>
      <sz val="18"/>
      <color rgb="FF000000"/>
      <name val="Calibri"/>
    </font>
    <font>
      <b/>
      <sz val="13"/>
      <color rgb="FF1F4B7C"/>
      <name val="Calibri"/>
    </font>
    <font>
      <sz val="12"/>
      <color rgb="FF000000"/>
      <name val="Calibri"/>
    </font>
    <font>
      <b/>
      <sz val="9"/>
      <color rgb="FF1F4B7C"/>
      <name val="Calibri"/>
      <family val="2"/>
    </font>
    <font>
      <sz val="8"/>
      <name val="Calibri"/>
      <family val="2"/>
    </font>
    <font>
      <sz val="11"/>
      <color rgb="FF000000"/>
      <name val="Biome"/>
      <family val="2"/>
    </font>
    <font>
      <b/>
      <sz val="12"/>
      <color rgb="FF000000"/>
      <name val="Biome"/>
      <family val="2"/>
    </font>
    <font>
      <sz val="12"/>
      <color rgb="FF000000"/>
      <name val="Biome"/>
      <family val="2"/>
    </font>
    <font>
      <b/>
      <i/>
      <sz val="14"/>
      <color rgb="FF000000"/>
      <name val="Biome"/>
      <family val="2"/>
    </font>
    <font>
      <b/>
      <i/>
      <sz val="18"/>
      <color rgb="FF000000"/>
      <name val="Biome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6FF66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ck">
        <color rgb="FFA7C0DD"/>
      </bottom>
      <diagonal/>
    </border>
    <border>
      <left/>
      <right/>
      <top style="thick">
        <color rgb="FFFF0000"/>
      </top>
      <bottom style="hair">
        <color rgb="FFFF0000"/>
      </bottom>
      <diagonal/>
    </border>
    <border>
      <left/>
      <right/>
      <top style="hair">
        <color rgb="FFFF0000"/>
      </top>
      <bottom style="hair">
        <color rgb="FFFF0000"/>
      </bottom>
      <diagonal/>
    </border>
    <border>
      <left/>
      <right/>
      <top style="hair">
        <color rgb="FFFF0000"/>
      </top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 style="hair">
        <color rgb="FFFF0000"/>
      </bottom>
      <diagonal/>
    </border>
    <border>
      <left/>
      <right style="thick">
        <color rgb="FFFF0000"/>
      </right>
      <top style="thick">
        <color rgb="FFFF0000"/>
      </top>
      <bottom style="hair">
        <color rgb="FFFF0000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hair">
        <color rgb="FFFF0000"/>
      </bottom>
      <diagonal/>
    </border>
    <border>
      <left style="thick">
        <color rgb="FFFF0000"/>
      </left>
      <right/>
      <top style="hair">
        <color rgb="FFFF0000"/>
      </top>
      <bottom style="hair">
        <color rgb="FFFF0000"/>
      </bottom>
      <diagonal/>
    </border>
    <border>
      <left/>
      <right style="thick">
        <color rgb="FFFF0000"/>
      </right>
      <top style="hair">
        <color rgb="FFFF0000"/>
      </top>
      <bottom style="hair">
        <color rgb="FFFF0000"/>
      </bottom>
      <diagonal/>
    </border>
    <border>
      <left style="thick">
        <color rgb="FFFF0000"/>
      </left>
      <right style="thick">
        <color rgb="FFFF0000"/>
      </right>
      <top style="hair">
        <color rgb="FFFF0000"/>
      </top>
      <bottom style="hair">
        <color rgb="FFFF0000"/>
      </bottom>
      <diagonal/>
    </border>
    <border>
      <left style="thick">
        <color rgb="FFFF0000"/>
      </left>
      <right/>
      <top style="hair">
        <color rgb="FFFF0000"/>
      </top>
      <bottom style="thick">
        <color rgb="FFFF0000"/>
      </bottom>
      <diagonal/>
    </border>
    <border>
      <left/>
      <right style="thick">
        <color rgb="FFFF0000"/>
      </right>
      <top style="hair">
        <color rgb="FFFF0000"/>
      </top>
      <bottom style="thick">
        <color rgb="FFFF0000"/>
      </bottom>
      <diagonal/>
    </border>
    <border>
      <left style="thick">
        <color rgb="FFFF0000"/>
      </left>
      <right style="thick">
        <color rgb="FFFF0000"/>
      </right>
      <top style="hair">
        <color rgb="FFFF0000"/>
      </top>
      <bottom style="thick">
        <color rgb="FFFF0000"/>
      </bottom>
      <diagonal/>
    </border>
    <border>
      <left style="thick">
        <color theme="3" tint="0.39994506668294322"/>
      </left>
      <right/>
      <top style="thick">
        <color theme="3" tint="0.39994506668294322"/>
      </top>
      <bottom style="hair">
        <color theme="3" tint="0.39991454817346722"/>
      </bottom>
      <diagonal/>
    </border>
    <border>
      <left/>
      <right/>
      <top style="thick">
        <color theme="3" tint="0.39994506668294322"/>
      </top>
      <bottom style="hair">
        <color theme="3" tint="0.39991454817346722"/>
      </bottom>
      <diagonal/>
    </border>
    <border>
      <left style="thick">
        <color theme="3" tint="0.39991454817346722"/>
      </left>
      <right style="thick">
        <color theme="3" tint="0.39991454817346722"/>
      </right>
      <top style="thick">
        <color theme="3" tint="0.39994506668294322"/>
      </top>
      <bottom style="hair">
        <color theme="3" tint="0.39991454817346722"/>
      </bottom>
      <diagonal/>
    </border>
    <border>
      <left style="thick">
        <color theme="3" tint="0.39994506668294322"/>
      </left>
      <right/>
      <top style="hair">
        <color theme="3" tint="0.39991454817346722"/>
      </top>
      <bottom style="hair">
        <color theme="3" tint="0.39991454817346722"/>
      </bottom>
      <diagonal/>
    </border>
    <border>
      <left/>
      <right/>
      <top style="hair">
        <color theme="3" tint="0.39991454817346722"/>
      </top>
      <bottom style="hair">
        <color theme="3" tint="0.39991454817346722"/>
      </bottom>
      <diagonal/>
    </border>
    <border>
      <left style="thick">
        <color theme="3" tint="0.39991454817346722"/>
      </left>
      <right style="thick">
        <color theme="3" tint="0.39991454817346722"/>
      </right>
      <top style="hair">
        <color theme="3" tint="0.39991454817346722"/>
      </top>
      <bottom style="hair">
        <color theme="3" tint="0.39991454817346722"/>
      </bottom>
      <diagonal/>
    </border>
    <border>
      <left style="thick">
        <color theme="3" tint="0.39994506668294322"/>
      </left>
      <right/>
      <top style="hair">
        <color theme="3" tint="0.39991454817346722"/>
      </top>
      <bottom style="thick">
        <color theme="3" tint="0.39994506668294322"/>
      </bottom>
      <diagonal/>
    </border>
    <border>
      <left/>
      <right/>
      <top style="hair">
        <color theme="3" tint="0.39991454817346722"/>
      </top>
      <bottom style="thick">
        <color theme="3" tint="0.39994506668294322"/>
      </bottom>
      <diagonal/>
    </border>
    <border>
      <left style="thick">
        <color theme="3" tint="0.39991454817346722"/>
      </left>
      <right style="thick">
        <color theme="3" tint="0.39991454817346722"/>
      </right>
      <top style="hair">
        <color theme="3" tint="0.39991454817346722"/>
      </top>
      <bottom style="thick">
        <color theme="3" tint="0.39994506668294322"/>
      </bottom>
      <diagonal/>
    </border>
    <border>
      <left/>
      <right style="dashed">
        <color theme="3" tint="0.39991454817346722"/>
      </right>
      <top style="thick">
        <color theme="3" tint="0.39994506668294322"/>
      </top>
      <bottom style="hair">
        <color theme="3" tint="0.39991454817346722"/>
      </bottom>
      <diagonal/>
    </border>
    <border>
      <left/>
      <right style="dashed">
        <color theme="3" tint="0.39991454817346722"/>
      </right>
      <top style="hair">
        <color theme="3" tint="0.39991454817346722"/>
      </top>
      <bottom style="hair">
        <color theme="3" tint="0.39991454817346722"/>
      </bottom>
      <diagonal/>
    </border>
    <border>
      <left style="thick">
        <color theme="3" tint="0.39991454817346722"/>
      </left>
      <right style="hair">
        <color theme="3" tint="0.39988402966399123"/>
      </right>
      <top style="thick">
        <color theme="3" tint="0.39994506668294322"/>
      </top>
      <bottom style="hair">
        <color theme="3" tint="0.39988402966399123"/>
      </bottom>
      <diagonal/>
    </border>
    <border>
      <left style="thick">
        <color theme="3" tint="0.39991454817346722"/>
      </left>
      <right style="hair">
        <color theme="3" tint="0.39988402966399123"/>
      </right>
      <top style="hair">
        <color theme="3" tint="0.39988402966399123"/>
      </top>
      <bottom style="hair">
        <color theme="3" tint="0.39988402966399123"/>
      </bottom>
      <diagonal/>
    </border>
    <border>
      <left style="thick">
        <color theme="3" tint="0.39991454817346722"/>
      </left>
      <right style="hair">
        <color theme="3" tint="0.39988402966399123"/>
      </right>
      <top style="hair">
        <color theme="3" tint="0.39988402966399123"/>
      </top>
      <bottom style="thick">
        <color theme="3" tint="0.39988402966399123"/>
      </bottom>
      <diagonal/>
    </border>
    <border>
      <left style="hair">
        <color theme="3" tint="0.39988402966399123"/>
      </left>
      <right/>
      <top style="thick">
        <color theme="3" tint="0.39994506668294322"/>
      </top>
      <bottom style="hair">
        <color theme="3" tint="0.39985351115451523"/>
      </bottom>
      <diagonal/>
    </border>
    <border>
      <left style="hair">
        <color theme="3" tint="0.39988402966399123"/>
      </left>
      <right/>
      <top style="hair">
        <color theme="3" tint="0.39985351115451523"/>
      </top>
      <bottom style="hair">
        <color theme="3" tint="0.39985351115451523"/>
      </bottom>
      <diagonal/>
    </border>
    <border>
      <left style="hair">
        <color theme="3" tint="0.39988402966399123"/>
      </left>
      <right/>
      <top style="hair">
        <color theme="3" tint="0.39985351115451523"/>
      </top>
      <bottom style="thick">
        <color theme="3" tint="0.39985351115451523"/>
      </bottom>
      <diagonal/>
    </border>
    <border>
      <left/>
      <right style="dashed">
        <color theme="3" tint="0.39991454817346722"/>
      </right>
      <top style="hair">
        <color theme="3" tint="0.39991454817346722"/>
      </top>
      <bottom style="thick">
        <color theme="3" tint="0.39991454817346722"/>
      </bottom>
      <diagonal/>
    </border>
    <border>
      <left style="thick">
        <color rgb="FFFF0000"/>
      </left>
      <right style="hair">
        <color rgb="FFFF0000"/>
      </right>
      <top style="thick">
        <color rgb="FFFF0000"/>
      </top>
      <bottom style="hair">
        <color rgb="FFFF0000"/>
      </bottom>
      <diagonal/>
    </border>
    <border>
      <left style="hair">
        <color rgb="FFFF0000"/>
      </left>
      <right style="hair">
        <color rgb="FFFF0000"/>
      </right>
      <top style="thick">
        <color rgb="FFFF0000"/>
      </top>
      <bottom style="hair">
        <color rgb="FFFF0000"/>
      </bottom>
      <diagonal/>
    </border>
    <border>
      <left style="hair">
        <color rgb="FFFF0000"/>
      </left>
      <right style="dashed">
        <color rgb="FFFF0000"/>
      </right>
      <top style="thick">
        <color rgb="FFFF0000"/>
      </top>
      <bottom style="hair">
        <color rgb="FFFF0000"/>
      </bottom>
      <diagonal/>
    </border>
    <border>
      <left style="thick">
        <color rgb="FFFF0000"/>
      </left>
      <right style="hair">
        <color rgb="FFFF0000"/>
      </right>
      <top style="hair">
        <color rgb="FFFF0000"/>
      </top>
      <bottom style="hair">
        <color rgb="FFFF0000"/>
      </bottom>
      <diagonal/>
    </border>
    <border>
      <left style="hair">
        <color rgb="FFFF0000"/>
      </left>
      <right style="hair">
        <color rgb="FFFF0000"/>
      </right>
      <top style="hair">
        <color rgb="FFFF0000"/>
      </top>
      <bottom style="hair">
        <color rgb="FFFF0000"/>
      </bottom>
      <diagonal/>
    </border>
    <border>
      <left style="hair">
        <color rgb="FFFF0000"/>
      </left>
      <right style="dashed">
        <color rgb="FFFF0000"/>
      </right>
      <top style="hair">
        <color rgb="FFFF0000"/>
      </top>
      <bottom style="hair">
        <color rgb="FFFF0000"/>
      </bottom>
      <diagonal/>
    </border>
    <border>
      <left style="thick">
        <color rgb="FFFF0000"/>
      </left>
      <right style="hair">
        <color rgb="FFFF0000"/>
      </right>
      <top style="hair">
        <color rgb="FFFF0000"/>
      </top>
      <bottom style="thick">
        <color rgb="FFFF0000"/>
      </bottom>
      <diagonal/>
    </border>
    <border>
      <left style="hair">
        <color rgb="FFFF0000"/>
      </left>
      <right style="hair">
        <color rgb="FFFF0000"/>
      </right>
      <top style="hair">
        <color rgb="FFFF0000"/>
      </top>
      <bottom style="thick">
        <color rgb="FFFF0000"/>
      </bottom>
      <diagonal/>
    </border>
    <border>
      <left style="hair">
        <color rgb="FFFF0000"/>
      </left>
      <right style="dashed">
        <color rgb="FFFF0000"/>
      </right>
      <top style="hair">
        <color rgb="FFFF0000"/>
      </top>
      <bottom style="thick">
        <color rgb="FFFF0000"/>
      </bottom>
      <diagonal/>
    </border>
    <border>
      <left style="dashed">
        <color rgb="FFFF0000"/>
      </left>
      <right style="hair">
        <color rgb="FFFF0000"/>
      </right>
      <top style="thick">
        <color rgb="FFFF0000"/>
      </top>
      <bottom style="hair">
        <color rgb="FFFF0000"/>
      </bottom>
      <diagonal/>
    </border>
    <border>
      <left style="hair">
        <color rgb="FFFF0000"/>
      </left>
      <right style="thick">
        <color rgb="FFFF0000"/>
      </right>
      <top style="thick">
        <color rgb="FFFF0000"/>
      </top>
      <bottom style="hair">
        <color rgb="FFFF0000"/>
      </bottom>
      <diagonal/>
    </border>
    <border>
      <left style="dashed">
        <color rgb="FFFF0000"/>
      </left>
      <right style="hair">
        <color rgb="FFFF0000"/>
      </right>
      <top style="hair">
        <color rgb="FFFF0000"/>
      </top>
      <bottom style="hair">
        <color rgb="FFFF0000"/>
      </bottom>
      <diagonal/>
    </border>
    <border>
      <left style="hair">
        <color rgb="FFFF0000"/>
      </left>
      <right style="thick">
        <color rgb="FFFF0000"/>
      </right>
      <top style="hair">
        <color rgb="FFFF0000"/>
      </top>
      <bottom style="hair">
        <color rgb="FFFF0000"/>
      </bottom>
      <diagonal/>
    </border>
    <border>
      <left style="dashed">
        <color rgb="FFFF0000"/>
      </left>
      <right style="hair">
        <color rgb="FFFF0000"/>
      </right>
      <top style="hair">
        <color rgb="FFFF0000"/>
      </top>
      <bottom style="thick">
        <color rgb="FFFF0000"/>
      </bottom>
      <diagonal/>
    </border>
    <border>
      <left style="hair">
        <color rgb="FFFF0000"/>
      </left>
      <right style="thick">
        <color rgb="FFFF0000"/>
      </right>
      <top style="hair">
        <color rgb="FFFF0000"/>
      </top>
      <bottom style="thick">
        <color rgb="FFFF0000"/>
      </bottom>
      <diagonal/>
    </border>
    <border>
      <left/>
      <right/>
      <top style="hair">
        <color theme="3" tint="0.39991454817346722"/>
      </top>
      <bottom style="thick">
        <color theme="3" tint="0.39991454817346722"/>
      </bottom>
      <diagonal/>
    </border>
    <border>
      <left style="dashed">
        <color theme="3" tint="0.39988402966399123"/>
      </left>
      <right style="hair">
        <color theme="3" tint="0.39988402966399123"/>
      </right>
      <top style="thick">
        <color theme="3" tint="0.39988402966399123"/>
      </top>
      <bottom style="hair">
        <color theme="3" tint="0.39988402966399123"/>
      </bottom>
      <diagonal/>
    </border>
    <border>
      <left style="hair">
        <color theme="3" tint="0.39988402966399123"/>
      </left>
      <right style="hair">
        <color theme="3" tint="0.39988402966399123"/>
      </right>
      <top style="thick">
        <color theme="3" tint="0.39988402966399123"/>
      </top>
      <bottom style="hair">
        <color theme="3" tint="0.39988402966399123"/>
      </bottom>
      <diagonal/>
    </border>
    <border>
      <left style="hair">
        <color theme="3" tint="0.39988402966399123"/>
      </left>
      <right style="thick">
        <color theme="3" tint="0.39988402966399123"/>
      </right>
      <top style="thick">
        <color theme="3" tint="0.39988402966399123"/>
      </top>
      <bottom style="hair">
        <color theme="3" tint="0.39988402966399123"/>
      </bottom>
      <diagonal/>
    </border>
    <border>
      <left style="dashed">
        <color theme="3" tint="0.39988402966399123"/>
      </left>
      <right style="hair">
        <color theme="3" tint="0.39988402966399123"/>
      </right>
      <top style="hair">
        <color theme="3" tint="0.39988402966399123"/>
      </top>
      <bottom style="hair">
        <color theme="3" tint="0.39988402966399123"/>
      </bottom>
      <diagonal/>
    </border>
    <border>
      <left style="hair">
        <color theme="3" tint="0.39988402966399123"/>
      </left>
      <right style="hair">
        <color theme="3" tint="0.39988402966399123"/>
      </right>
      <top style="hair">
        <color theme="3" tint="0.39988402966399123"/>
      </top>
      <bottom style="hair">
        <color theme="3" tint="0.39988402966399123"/>
      </bottom>
      <diagonal/>
    </border>
    <border>
      <left style="hair">
        <color theme="3" tint="0.39988402966399123"/>
      </left>
      <right style="thick">
        <color theme="3" tint="0.39988402966399123"/>
      </right>
      <top style="hair">
        <color theme="3" tint="0.39988402966399123"/>
      </top>
      <bottom style="hair">
        <color theme="3" tint="0.39988402966399123"/>
      </bottom>
      <diagonal/>
    </border>
    <border>
      <left style="dashed">
        <color theme="3" tint="0.39988402966399123"/>
      </left>
      <right style="hair">
        <color theme="3" tint="0.39988402966399123"/>
      </right>
      <top style="hair">
        <color theme="3" tint="0.39988402966399123"/>
      </top>
      <bottom style="thick">
        <color theme="3" tint="0.39988402966399123"/>
      </bottom>
      <diagonal/>
    </border>
    <border>
      <left style="hair">
        <color theme="3" tint="0.39988402966399123"/>
      </left>
      <right style="hair">
        <color theme="3" tint="0.39988402966399123"/>
      </right>
      <top style="hair">
        <color theme="3" tint="0.39988402966399123"/>
      </top>
      <bottom style="thick">
        <color theme="3" tint="0.39988402966399123"/>
      </bottom>
      <diagonal/>
    </border>
    <border>
      <left style="hair">
        <color theme="3" tint="0.39988402966399123"/>
      </left>
      <right style="thick">
        <color theme="3" tint="0.39988402966399123"/>
      </right>
      <top style="hair">
        <color theme="3" tint="0.39988402966399123"/>
      </top>
      <bottom style="thick">
        <color theme="3" tint="0.399884029663991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5">
    <xf numFmtId="49" fontId="0" fillId="0" borderId="0" xfId="0" applyNumberFormat="1"/>
    <xf numFmtId="0" fontId="3" fillId="3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3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0" fillId="0" borderId="0" xfId="0" applyNumberFormat="1" applyAlignment="1">
      <alignment vertical="center"/>
    </xf>
    <xf numFmtId="164" fontId="11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0" fillId="0" borderId="1" xfId="0" applyFont="1" applyBorder="1" applyAlignment="1">
      <alignment vertical="center"/>
    </xf>
    <xf numFmtId="164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11" fillId="4" borderId="6" xfId="0" applyFont="1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11" fillId="4" borderId="9" xfId="0" applyFont="1" applyFill="1" applyBorder="1" applyAlignment="1">
      <alignment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11" fillId="4" borderId="12" xfId="0" applyFont="1" applyFill="1" applyBorder="1" applyAlignment="1">
      <alignment vertical="center"/>
    </xf>
    <xf numFmtId="0" fontId="0" fillId="4" borderId="13" xfId="0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3" fillId="5" borderId="15" xfId="0" applyFont="1" applyFill="1" applyBorder="1" applyAlignment="1">
      <alignment vertical="center"/>
    </xf>
    <xf numFmtId="0" fontId="4" fillId="5" borderId="16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0" fontId="3" fillId="5" borderId="18" xfId="0" applyFont="1" applyFill="1" applyBorder="1" applyAlignment="1">
      <alignment vertical="center"/>
    </xf>
    <xf numFmtId="0" fontId="4" fillId="5" borderId="19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3" fillId="5" borderId="21" xfId="0" applyFont="1" applyFill="1" applyBorder="1" applyAlignment="1">
      <alignment vertical="center"/>
    </xf>
    <xf numFmtId="0" fontId="4" fillId="5" borderId="22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4" fillId="5" borderId="23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4" fillId="5" borderId="26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center" vertical="center"/>
    </xf>
    <xf numFmtId="0" fontId="4" fillId="5" borderId="28" xfId="0" applyFont="1" applyFill="1" applyBorder="1" applyAlignment="1">
      <alignment horizontal="center" vertical="center"/>
    </xf>
    <xf numFmtId="0" fontId="4" fillId="5" borderId="29" xfId="0" applyFont="1" applyFill="1" applyBorder="1" applyAlignment="1">
      <alignment horizontal="center" vertical="center"/>
    </xf>
    <xf numFmtId="0" fontId="4" fillId="5" borderId="30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0" fontId="0" fillId="4" borderId="32" xfId="0" applyFill="1" applyBorder="1" applyAlignment="1">
      <alignment horizontal="center" vertical="center"/>
    </xf>
    <xf numFmtId="0" fontId="0" fillId="4" borderId="33" xfId="0" applyFill="1" applyBorder="1" applyAlignment="1">
      <alignment horizontal="center" vertical="center"/>
    </xf>
    <xf numFmtId="0" fontId="0" fillId="4" borderId="34" xfId="0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/>
    </xf>
    <xf numFmtId="0" fontId="0" fillId="4" borderId="37" xfId="0" applyFill="1" applyBorder="1" applyAlignment="1">
      <alignment horizontal="center" vertical="center"/>
    </xf>
    <xf numFmtId="0" fontId="0" fillId="4" borderId="38" xfId="0" applyFill="1" applyBorder="1" applyAlignment="1">
      <alignment horizontal="center" vertical="center"/>
    </xf>
    <xf numFmtId="0" fontId="0" fillId="4" borderId="39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2" fontId="0" fillId="4" borderId="2" xfId="0" applyNumberFormat="1" applyFill="1" applyBorder="1" applyAlignment="1">
      <alignment horizontal="center" vertical="center"/>
    </xf>
    <xf numFmtId="2" fontId="0" fillId="4" borderId="3" xfId="0" applyNumberFormat="1" applyFill="1" applyBorder="1" applyAlignment="1">
      <alignment horizontal="center" vertical="center"/>
    </xf>
    <xf numFmtId="2" fontId="0" fillId="4" borderId="4" xfId="0" applyNumberFormat="1" applyFill="1" applyBorder="1" applyAlignment="1">
      <alignment horizontal="center" vertical="center"/>
    </xf>
    <xf numFmtId="2" fontId="0" fillId="4" borderId="42" xfId="0" applyNumberFormat="1" applyFill="1" applyBorder="1" applyAlignment="1">
      <alignment horizontal="center" vertical="center"/>
    </xf>
    <xf numFmtId="2" fontId="0" fillId="4" borderId="44" xfId="0" applyNumberFormat="1" applyFill="1" applyBorder="1" applyAlignment="1">
      <alignment horizontal="center" vertical="center"/>
    </xf>
    <xf numFmtId="2" fontId="0" fillId="4" borderId="46" xfId="0" applyNumberForma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1" fontId="0" fillId="4" borderId="41" xfId="0" applyNumberFormat="1" applyFill="1" applyBorder="1" applyAlignment="1">
      <alignment horizontal="center" vertical="center"/>
    </xf>
    <xf numFmtId="1" fontId="0" fillId="4" borderId="33" xfId="0" applyNumberFormat="1" applyFill="1" applyBorder="1" applyAlignment="1">
      <alignment horizontal="center" vertical="center"/>
    </xf>
    <xf numFmtId="1" fontId="0" fillId="4" borderId="43" xfId="0" applyNumberFormat="1" applyFill="1" applyBorder="1" applyAlignment="1">
      <alignment horizontal="center" vertical="center"/>
    </xf>
    <xf numFmtId="1" fontId="0" fillId="4" borderId="36" xfId="0" applyNumberFormat="1" applyFill="1" applyBorder="1" applyAlignment="1">
      <alignment horizontal="center" vertical="center"/>
    </xf>
    <xf numFmtId="1" fontId="0" fillId="4" borderId="45" xfId="0" applyNumberFormat="1" applyFill="1" applyBorder="1" applyAlignment="1">
      <alignment horizontal="center" vertical="center"/>
    </xf>
    <xf numFmtId="1" fontId="0" fillId="4" borderId="39" xfId="0" applyNumberFormat="1" applyFill="1" applyBorder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2" fontId="4" fillId="5" borderId="15" xfId="0" applyNumberFormat="1" applyFont="1" applyFill="1" applyBorder="1" applyAlignment="1">
      <alignment horizontal="center" vertical="center"/>
    </xf>
    <xf numFmtId="2" fontId="4" fillId="5" borderId="18" xfId="0" applyNumberFormat="1" applyFont="1" applyFill="1" applyBorder="1" applyAlignment="1">
      <alignment horizontal="center" vertical="center"/>
    </xf>
    <xf numFmtId="2" fontId="4" fillId="5" borderId="47" xfId="0" applyNumberFormat="1" applyFont="1" applyFill="1" applyBorder="1" applyAlignment="1">
      <alignment horizontal="center" vertical="center"/>
    </xf>
    <xf numFmtId="2" fontId="4" fillId="5" borderId="48" xfId="0" applyNumberFormat="1" applyFont="1" applyFill="1" applyBorder="1" applyAlignment="1">
      <alignment horizontal="center" vertical="center"/>
    </xf>
    <xf numFmtId="2" fontId="4" fillId="5" borderId="49" xfId="0" applyNumberFormat="1" applyFont="1" applyFill="1" applyBorder="1" applyAlignment="1">
      <alignment horizontal="center" vertical="center"/>
    </xf>
    <xf numFmtId="2" fontId="4" fillId="5" borderId="50" xfId="0" applyNumberFormat="1" applyFont="1" applyFill="1" applyBorder="1" applyAlignment="1">
      <alignment horizontal="center" vertical="center"/>
    </xf>
    <xf numFmtId="2" fontId="4" fillId="5" borderId="51" xfId="0" applyNumberFormat="1" applyFont="1" applyFill="1" applyBorder="1" applyAlignment="1">
      <alignment horizontal="center" vertical="center"/>
    </xf>
    <xf numFmtId="2" fontId="4" fillId="5" borderId="52" xfId="0" applyNumberFormat="1" applyFont="1" applyFill="1" applyBorder="1" applyAlignment="1">
      <alignment horizontal="center" vertical="center"/>
    </xf>
    <xf numFmtId="2" fontId="4" fillId="5" borderId="53" xfId="0" applyNumberFormat="1" applyFont="1" applyFill="1" applyBorder="1" applyAlignment="1">
      <alignment horizontal="center" vertical="center"/>
    </xf>
    <xf numFmtId="2" fontId="4" fillId="5" borderId="54" xfId="0" applyNumberFormat="1" applyFont="1" applyFill="1" applyBorder="1" applyAlignment="1">
      <alignment horizontal="center" vertical="center"/>
    </xf>
    <xf numFmtId="2" fontId="4" fillId="5" borderId="55" xfId="0" applyNumberFormat="1" applyFont="1" applyFill="1" applyBorder="1" applyAlignment="1">
      <alignment horizontal="center" vertical="center"/>
    </xf>
    <xf numFmtId="2" fontId="4" fillId="5" borderId="56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57" xfId="0" applyFont="1" applyBorder="1" applyAlignment="1">
      <alignment horizontal="center" vertical="center"/>
    </xf>
    <xf numFmtId="20" fontId="14" fillId="0" borderId="57" xfId="0" applyNumberFormat="1" applyFont="1" applyBorder="1" applyAlignment="1">
      <alignment horizontal="center" vertical="center"/>
    </xf>
    <xf numFmtId="0" fontId="14" fillId="0" borderId="57" xfId="0" applyFont="1" applyBorder="1" applyAlignment="1">
      <alignment vertical="center"/>
    </xf>
    <xf numFmtId="0" fontId="14" fillId="0" borderId="59" xfId="0" applyFont="1" applyBorder="1" applyAlignment="1">
      <alignment horizontal="center" vertical="center"/>
    </xf>
    <xf numFmtId="20" fontId="14" fillId="0" borderId="59" xfId="0" applyNumberFormat="1" applyFont="1" applyBorder="1" applyAlignment="1">
      <alignment horizontal="center" vertical="center"/>
    </xf>
    <xf numFmtId="0" fontId="14" fillId="0" borderId="59" xfId="0" applyFont="1" applyBorder="1" applyAlignment="1">
      <alignment vertical="center"/>
    </xf>
    <xf numFmtId="0" fontId="15" fillId="2" borderId="58" xfId="0" applyFont="1" applyFill="1" applyBorder="1" applyAlignment="1">
      <alignment horizontal="center" vertical="center"/>
    </xf>
    <xf numFmtId="20" fontId="15" fillId="2" borderId="58" xfId="0" applyNumberFormat="1" applyFont="1" applyFill="1" applyBorder="1" applyAlignment="1">
      <alignment horizontal="center" vertical="center"/>
    </xf>
    <xf numFmtId="0" fontId="15" fillId="2" borderId="58" xfId="0" applyFont="1" applyFill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11" borderId="57" xfId="0" applyFont="1" applyFill="1" applyBorder="1" applyAlignment="1">
      <alignment horizontal="center" vertical="center"/>
    </xf>
    <xf numFmtId="0" fontId="14" fillId="0" borderId="57" xfId="0" applyFont="1" applyBorder="1" applyAlignment="1" applyProtection="1">
      <alignment horizontal="center" vertical="center"/>
      <protection locked="0"/>
    </xf>
    <xf numFmtId="0" fontId="14" fillId="0" borderId="59" xfId="0" applyFont="1" applyBorder="1" applyAlignment="1" applyProtection="1">
      <alignment horizontal="center" vertical="center"/>
      <protection locked="0"/>
    </xf>
    <xf numFmtId="0" fontId="15" fillId="2" borderId="58" xfId="0" applyFont="1" applyFill="1" applyBorder="1" applyAlignment="1" applyProtection="1">
      <alignment horizontal="center" vertical="center"/>
      <protection locked="0"/>
    </xf>
    <xf numFmtId="0" fontId="16" fillId="0" borderId="0" xfId="0" applyFont="1" applyAlignment="1">
      <alignment horizontal="center" vertical="center"/>
    </xf>
    <xf numFmtId="0" fontId="16" fillId="0" borderId="57" xfId="0" applyFont="1" applyBorder="1" applyAlignment="1">
      <alignment horizontal="center" vertical="center"/>
    </xf>
    <xf numFmtId="0" fontId="15" fillId="12" borderId="57" xfId="0" applyFont="1" applyFill="1" applyBorder="1" applyAlignment="1">
      <alignment horizontal="center" vertical="center"/>
    </xf>
    <xf numFmtId="0" fontId="15" fillId="2" borderId="57" xfId="0" applyFont="1" applyFill="1" applyBorder="1" applyAlignment="1">
      <alignment horizontal="center" vertical="center"/>
    </xf>
    <xf numFmtId="0" fontId="15" fillId="4" borderId="57" xfId="0" applyFont="1" applyFill="1" applyBorder="1" applyAlignment="1">
      <alignment horizontal="center" vertical="center"/>
    </xf>
    <xf numFmtId="0" fontId="17" fillId="11" borderId="57" xfId="0" applyFont="1" applyFill="1" applyBorder="1" applyAlignment="1">
      <alignment horizontal="center" vertical="center" wrapText="1"/>
    </xf>
    <xf numFmtId="0" fontId="17" fillId="11" borderId="57" xfId="0" applyFont="1" applyFill="1" applyBorder="1" applyAlignment="1">
      <alignment horizontal="center" vertical="center"/>
    </xf>
    <xf numFmtId="0" fontId="18" fillId="0" borderId="60" xfId="0" applyFont="1" applyBorder="1" applyAlignment="1">
      <alignment horizontal="center" vertical="center"/>
    </xf>
    <xf numFmtId="0" fontId="18" fillId="6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8" fillId="7" borderId="0" xfId="0" applyFont="1" applyFill="1" applyAlignment="1">
      <alignment horizontal="center" vertical="center"/>
    </xf>
    <xf numFmtId="0" fontId="15" fillId="11" borderId="57" xfId="0" applyFont="1" applyFill="1" applyBorder="1" applyAlignment="1">
      <alignment horizontal="center" vertical="center"/>
    </xf>
    <xf numFmtId="0" fontId="17" fillId="9" borderId="57" xfId="0" applyFont="1" applyFill="1" applyBorder="1" applyAlignment="1">
      <alignment horizontal="center" vertical="center"/>
    </xf>
    <xf numFmtId="0" fontId="17" fillId="10" borderId="57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/>
  <colors>
    <mruColors>
      <color rgb="FFFF7C80"/>
      <color rgb="FF66FF66"/>
      <color rgb="FFFF2DFF"/>
      <color rgb="FFFF99FF"/>
      <color rgb="FFCC0000"/>
      <color rgb="FF9999FF"/>
      <color rgb="FFA7C0DD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B0569-B36C-4A36-88D6-9084E7569608}">
  <sheetPr>
    <tabColor rgb="FFFF0000"/>
  </sheetPr>
  <dimension ref="A1:AE12"/>
  <sheetViews>
    <sheetView workbookViewId="0">
      <selection sqref="A1:Q1"/>
    </sheetView>
  </sheetViews>
  <sheetFormatPr defaultRowHeight="14.4" x14ac:dyDescent="0.3"/>
  <cols>
    <col min="1" max="1" width="5.77734375" style="3" customWidth="1"/>
    <col min="2" max="2" width="5.77734375" style="16" customWidth="1"/>
    <col min="3" max="3" width="27.77734375" style="2" customWidth="1"/>
    <col min="4" max="7" width="3.77734375" style="2" hidden="1" customWidth="1"/>
    <col min="8" max="8" width="3.77734375" style="3" customWidth="1"/>
    <col min="9" max="9" width="3.77734375" style="5" customWidth="1"/>
    <col min="10" max="10" width="1.77734375" style="5" customWidth="1"/>
    <col min="11" max="11" width="3.77734375" style="5" customWidth="1"/>
    <col min="12" max="12" width="3.77734375" style="3" customWidth="1"/>
    <col min="13" max="16" width="3.77734375" style="3" hidden="1" customWidth="1"/>
    <col min="17" max="17" width="27.77734375" style="2" customWidth="1"/>
    <col min="18" max="19" width="1.77734375" style="2" customWidth="1"/>
    <col min="20" max="20" width="3" style="3" bestFit="1" customWidth="1"/>
    <col min="21" max="21" width="27.77734375" style="2" customWidth="1"/>
    <col min="22" max="31" width="6.77734375" style="3" customWidth="1"/>
    <col min="32" max="16384" width="8.88671875" style="2"/>
  </cols>
  <sheetData>
    <row r="1" spans="1:31" ht="33" customHeight="1" x14ac:dyDescent="0.3">
      <c r="A1" s="117" t="s">
        <v>9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0"/>
      <c r="S1" s="10"/>
      <c r="U1" s="120" t="s">
        <v>0</v>
      </c>
      <c r="V1" s="120"/>
      <c r="W1" s="120"/>
      <c r="X1" s="120"/>
      <c r="Y1" s="120"/>
      <c r="Z1" s="120"/>
      <c r="AA1" s="120"/>
      <c r="AB1" s="120"/>
      <c r="AC1" s="120"/>
      <c r="AD1" s="120"/>
      <c r="AE1" s="120"/>
    </row>
    <row r="2" spans="1:31" ht="28.2" customHeight="1" thickBot="1" x14ac:dyDescent="0.35">
      <c r="A2" s="21" t="s">
        <v>10</v>
      </c>
      <c r="B2" s="22" t="s">
        <v>15</v>
      </c>
      <c r="C2" s="23" t="s">
        <v>23</v>
      </c>
      <c r="D2" s="74" t="s">
        <v>28</v>
      </c>
      <c r="E2" s="74" t="s">
        <v>29</v>
      </c>
      <c r="F2" s="74" t="s">
        <v>30</v>
      </c>
      <c r="G2" s="74" t="s">
        <v>34</v>
      </c>
      <c r="H2" s="24" t="s">
        <v>27</v>
      </c>
      <c r="I2" s="118" t="s">
        <v>26</v>
      </c>
      <c r="J2" s="119"/>
      <c r="K2" s="119"/>
      <c r="L2" s="24" t="s">
        <v>27</v>
      </c>
      <c r="M2" s="74" t="s">
        <v>28</v>
      </c>
      <c r="N2" s="74" t="s">
        <v>29</v>
      </c>
      <c r="O2" s="74" t="s">
        <v>30</v>
      </c>
      <c r="P2" s="74" t="s">
        <v>34</v>
      </c>
      <c r="Q2" s="23" t="s">
        <v>24</v>
      </c>
      <c r="T2" s="5" t="s">
        <v>4</v>
      </c>
      <c r="U2" s="6" t="s">
        <v>1</v>
      </c>
      <c r="V2" s="5" t="s">
        <v>2</v>
      </c>
      <c r="W2" s="5" t="s">
        <v>25</v>
      </c>
      <c r="X2" s="8" t="s">
        <v>7</v>
      </c>
      <c r="Y2" s="8" t="s">
        <v>8</v>
      </c>
      <c r="Z2" s="8" t="s">
        <v>5</v>
      </c>
      <c r="AA2" s="8" t="s">
        <v>6</v>
      </c>
      <c r="AB2" s="8" t="s">
        <v>35</v>
      </c>
      <c r="AC2" s="8" t="s">
        <v>31</v>
      </c>
      <c r="AD2" s="8" t="s">
        <v>32</v>
      </c>
      <c r="AE2" s="8" t="s">
        <v>33</v>
      </c>
    </row>
    <row r="3" spans="1:31" ht="19.8" customHeight="1" thickTop="1" x14ac:dyDescent="0.3">
      <c r="A3" s="14">
        <v>1</v>
      </c>
      <c r="B3" s="17">
        <v>0.85416666666666663</v>
      </c>
      <c r="C3" s="11" t="s">
        <v>11</v>
      </c>
      <c r="D3" s="67">
        <v>25</v>
      </c>
      <c r="E3" s="67">
        <v>25</v>
      </c>
      <c r="F3" s="67"/>
      <c r="G3" s="67">
        <f>SUM(D3:F3)</f>
        <v>50</v>
      </c>
      <c r="H3" s="12">
        <f>IF(AND(I3=0,K3=0),0,IF(AND(I3=2,K3=0),3,I3))</f>
        <v>3</v>
      </c>
      <c r="I3" s="7">
        <v>2</v>
      </c>
      <c r="J3" s="7" t="s">
        <v>3</v>
      </c>
      <c r="K3" s="7">
        <v>0</v>
      </c>
      <c r="L3" s="12">
        <f>IF(AND(I3=0,K3=0),0,IF(AND(K3=2,I3=0),3,K3))</f>
        <v>0</v>
      </c>
      <c r="M3" s="67">
        <v>21</v>
      </c>
      <c r="N3" s="67">
        <v>8</v>
      </c>
      <c r="O3" s="67"/>
      <c r="P3" s="67">
        <f>SUM(M3:O3)</f>
        <v>29</v>
      </c>
      <c r="Q3" s="11" t="s">
        <v>13</v>
      </c>
      <c r="T3" s="28">
        <v>1</v>
      </c>
      <c r="U3" s="29" t="s">
        <v>12</v>
      </c>
      <c r="V3" s="30">
        <f>SUMIF($C$3:$C$34,U3,$H$3:$H$34)+SUMIF($Q$3:$Q$34,U3,$L$3:$L$34)</f>
        <v>12</v>
      </c>
      <c r="W3" s="58">
        <f>X3+Y3</f>
        <v>4</v>
      </c>
      <c r="X3" s="59">
        <f>COUNTIFS($C$3:$C$12,U3,$I$3:$I$12,2)+COUNTIFS($Q$3:$Q$12,U3,$K$3:$K$12,2)</f>
        <v>4</v>
      </c>
      <c r="Y3" s="60">
        <f>COUNTIFS($C$3:$C$12,U3,$I$3:$I$12,"&lt;2",$K$3:$K$12,2)+COUNTIFS($Q$3:$Q$12,U3,$K$3:$K$12,"&lt;2",$I$3:$I$12,2)</f>
        <v>0</v>
      </c>
      <c r="Z3" s="25">
        <f>SUMIF($C$3:$C$12,U3,$I$3:$I$12)+SUMIF($Q$3:$Q$12,U3,$K$3:$K$12)</f>
        <v>8</v>
      </c>
      <c r="AA3" s="25">
        <f>SUMIF($C$3:$C$12,U3,$K$3:$K$12)+SUMIF($Q$3:$Q$12,U3,$I$3:$I$12)</f>
        <v>0</v>
      </c>
      <c r="AB3" s="68">
        <f>Z3/IF(AA3=0,1,AA3)</f>
        <v>8</v>
      </c>
      <c r="AC3" s="75">
        <f>SUMIF($C$3:$C$12,U3,$G$3:$G$12)+SUMIF($Q$3:$Q$12,U3,$P$3:$P$12)</f>
        <v>202</v>
      </c>
      <c r="AD3" s="76">
        <f>SUMIF($C$3:$C$12,U3,$P$3:$P$12)+SUMIF($Q$3:$Q$12,U3,$G$3:$G$12)</f>
        <v>143</v>
      </c>
      <c r="AE3" s="71">
        <f>AC3/AD3</f>
        <v>1.4125874125874125</v>
      </c>
    </row>
    <row r="4" spans="1:31" ht="19.8" customHeight="1" x14ac:dyDescent="0.3">
      <c r="A4" s="14">
        <v>1</v>
      </c>
      <c r="B4" s="17">
        <v>0.85416666666666663</v>
      </c>
      <c r="C4" s="11" t="s">
        <v>12</v>
      </c>
      <c r="D4" s="67">
        <v>25</v>
      </c>
      <c r="E4" s="67">
        <v>25</v>
      </c>
      <c r="F4" s="67"/>
      <c r="G4" s="67">
        <f t="shared" ref="G4:G12" si="0">SUM(D4:F4)</f>
        <v>50</v>
      </c>
      <c r="H4" s="12">
        <f t="shared" ref="H4:H12" si="1">IF(AND(I4=0,K4=0),0,IF(AND(I4=2,K4=0),3,I4))</f>
        <v>3</v>
      </c>
      <c r="I4" s="7">
        <v>2</v>
      </c>
      <c r="J4" s="7" t="s">
        <v>3</v>
      </c>
      <c r="K4" s="7">
        <v>0</v>
      </c>
      <c r="L4" s="12">
        <f t="shared" ref="L4:L12" si="2">IF(AND(I4=0,K4=0),0,IF(AND(K4=2,I4=0),3,K4))</f>
        <v>0</v>
      </c>
      <c r="M4" s="67">
        <v>21</v>
      </c>
      <c r="N4" s="67">
        <v>21</v>
      </c>
      <c r="O4" s="67"/>
      <c r="P4" s="67">
        <f t="shared" ref="P4:P12" si="3">SUM(M4:O4)</f>
        <v>42</v>
      </c>
      <c r="Q4" s="11" t="s">
        <v>14</v>
      </c>
      <c r="T4" s="31">
        <v>2</v>
      </c>
      <c r="U4" s="32" t="s">
        <v>14</v>
      </c>
      <c r="V4" s="33">
        <f>SUMIF($C$3:$C$34,U4,$H$3:$H$34)+SUMIF($Q$3:$Q$34,U4,$L$3:$L$34)</f>
        <v>9</v>
      </c>
      <c r="W4" s="61">
        <f>X4+Y4</f>
        <v>4</v>
      </c>
      <c r="X4" s="62">
        <f>COUNTIFS($C$3:$C$12,U4,$I$3:$I$12,2)+COUNTIFS($Q$3:$Q$12,U4,$K$3:$K$12,2)</f>
        <v>3</v>
      </c>
      <c r="Y4" s="63">
        <f>COUNTIFS($C$3:$C$12,U4,$I$3:$I$12,"&lt;2",$K$3:$K$12,2)+COUNTIFS($Q$3:$Q$12,U4,$K$3:$K$12,"&lt;2",$I$3:$I$12,2)</f>
        <v>1</v>
      </c>
      <c r="Z4" s="26">
        <f>SUMIF($C$3:$C$12,U4,$I$3:$I$12)+SUMIF($Q$3:$Q$12,U4,$K$3:$K$12)</f>
        <v>6</v>
      </c>
      <c r="AA4" s="26">
        <f>SUMIF($C$3:$C$12,U4,$K$3:$K$12)+SUMIF($Q$3:$Q$12,U4,$I$3:$I$12)</f>
        <v>2</v>
      </c>
      <c r="AB4" s="69">
        <f>Z4/IF(AA4=0,1,AA4)</f>
        <v>3</v>
      </c>
      <c r="AC4" s="77">
        <f>SUMIF($C$3:$C$12,U4,$G$3:$G$12)+SUMIF($Q$3:$Q$12,U4,$P$3:$P$12)</f>
        <v>193</v>
      </c>
      <c r="AD4" s="78">
        <f>SUMIF($C$3:$C$12,U4,$P$3:$P$12)+SUMIF($Q$3:$Q$12,U4,$G$3:$G$12)</f>
        <v>168</v>
      </c>
      <c r="AE4" s="72">
        <f>AC4/AD4</f>
        <v>1.1488095238095237</v>
      </c>
    </row>
    <row r="5" spans="1:31" ht="19.8" customHeight="1" x14ac:dyDescent="0.3">
      <c r="A5" s="14">
        <v>1</v>
      </c>
      <c r="B5" s="17">
        <v>0.91666666666666663</v>
      </c>
      <c r="C5" s="11" t="s">
        <v>12</v>
      </c>
      <c r="D5" s="67">
        <v>25</v>
      </c>
      <c r="E5" s="67">
        <v>27</v>
      </c>
      <c r="F5" s="67"/>
      <c r="G5" s="67">
        <f t="shared" si="0"/>
        <v>52</v>
      </c>
      <c r="H5" s="12">
        <f t="shared" si="1"/>
        <v>3</v>
      </c>
      <c r="I5" s="7">
        <v>2</v>
      </c>
      <c r="J5" s="7" t="s">
        <v>3</v>
      </c>
      <c r="K5" s="7">
        <v>0</v>
      </c>
      <c r="L5" s="12">
        <f t="shared" si="2"/>
        <v>0</v>
      </c>
      <c r="M5" s="67">
        <v>19</v>
      </c>
      <c r="N5" s="67">
        <v>25</v>
      </c>
      <c r="O5" s="67"/>
      <c r="P5" s="67">
        <f t="shared" si="3"/>
        <v>44</v>
      </c>
      <c r="Q5" s="11" t="s">
        <v>11</v>
      </c>
      <c r="T5" s="31">
        <v>3</v>
      </c>
      <c r="U5" s="32" t="s">
        <v>17</v>
      </c>
      <c r="V5" s="33">
        <f>SUMIF($C$3:$C$34,U5,$H$3:$H$34)+SUMIF($Q$3:$Q$34,U5,$L$3:$L$34)</f>
        <v>5</v>
      </c>
      <c r="W5" s="61">
        <f>X5+Y5</f>
        <v>4</v>
      </c>
      <c r="X5" s="62">
        <f>COUNTIFS($C$3:$C$12,U5,$I$3:$I$12,2)+COUNTIFS($Q$3:$Q$12,U5,$K$3:$K$12,2)</f>
        <v>2</v>
      </c>
      <c r="Y5" s="63">
        <f>COUNTIFS($C$3:$C$12,U5,$I$3:$I$12,"&lt;2",$K$3:$K$12,2)+COUNTIFS($Q$3:$Q$12,U5,$K$3:$K$12,"&lt;2",$I$3:$I$12,2)</f>
        <v>2</v>
      </c>
      <c r="Z5" s="26">
        <f>SUMIF($C$3:$C$12,U5,$I$3:$I$12)+SUMIF($Q$3:$Q$12,U5,$K$3:$K$12)</f>
        <v>4</v>
      </c>
      <c r="AA5" s="26">
        <f>SUMIF($C$3:$C$12,U5,$K$3:$K$12)+SUMIF($Q$3:$Q$12,U5,$I$3:$I$12)</f>
        <v>5</v>
      </c>
      <c r="AB5" s="69">
        <f>Z5/IF(AA5=0,1,AA5)</f>
        <v>0.8</v>
      </c>
      <c r="AC5" s="77">
        <f>SUMIF($C$3:$C$12,U5,$G$3:$G$12)+SUMIF($Q$3:$Q$12,U5,$P$3:$P$12)</f>
        <v>186</v>
      </c>
      <c r="AD5" s="78">
        <f>SUMIF($C$3:$C$12,U5,$P$3:$P$12)+SUMIF($Q$3:$Q$12,U5,$G$3:$G$12)</f>
        <v>190</v>
      </c>
      <c r="AE5" s="72">
        <f>AC5/AD5</f>
        <v>0.97894736842105268</v>
      </c>
    </row>
    <row r="6" spans="1:31" ht="19.8" customHeight="1" x14ac:dyDescent="0.3">
      <c r="A6" s="14">
        <v>1</v>
      </c>
      <c r="B6" s="17">
        <v>0.91666666666666663</v>
      </c>
      <c r="C6" s="11" t="s">
        <v>14</v>
      </c>
      <c r="D6" s="67">
        <v>25</v>
      </c>
      <c r="E6" s="67">
        <v>25</v>
      </c>
      <c r="F6" s="67"/>
      <c r="G6" s="67">
        <f t="shared" si="0"/>
        <v>50</v>
      </c>
      <c r="H6" s="12">
        <f t="shared" si="1"/>
        <v>3</v>
      </c>
      <c r="I6" s="7">
        <v>2</v>
      </c>
      <c r="J6" s="7" t="s">
        <v>3</v>
      </c>
      <c r="K6" s="7">
        <v>0</v>
      </c>
      <c r="L6" s="12">
        <f t="shared" si="2"/>
        <v>0</v>
      </c>
      <c r="M6" s="67">
        <v>20</v>
      </c>
      <c r="N6" s="67">
        <v>20</v>
      </c>
      <c r="O6" s="67"/>
      <c r="P6" s="67">
        <f t="shared" si="3"/>
        <v>40</v>
      </c>
      <c r="Q6" s="4" t="s">
        <v>17</v>
      </c>
      <c r="T6" s="31">
        <v>4</v>
      </c>
      <c r="U6" s="32" t="s">
        <v>11</v>
      </c>
      <c r="V6" s="33">
        <f>SUMIF($C$3:$C$34,U6,$H$3:$H$34)+SUMIF($Q$3:$Q$34,U6,$L$3:$L$34)</f>
        <v>4</v>
      </c>
      <c r="W6" s="61">
        <f>X6+Y6</f>
        <v>4</v>
      </c>
      <c r="X6" s="62">
        <f>COUNTIFS($C$3:$C$12,U6,$I$3:$I$12,2)+COUNTIFS($Q$3:$Q$12,U6,$K$3:$K$12,2)</f>
        <v>1</v>
      </c>
      <c r="Y6" s="63">
        <f>COUNTIFS($C$3:$C$12,U6,$I$3:$I$12,"&lt;2",$K$3:$K$12,2)+COUNTIFS($Q$3:$Q$12,U6,$K$3:$K$12,"&lt;2",$I$3:$I$12,2)</f>
        <v>3</v>
      </c>
      <c r="Z6" s="26">
        <f>SUMIF($C$3:$C$12,U6,$I$3:$I$12)+SUMIF($Q$3:$Q$12,U6,$K$3:$K$12)</f>
        <v>3</v>
      </c>
      <c r="AA6" s="26">
        <f>SUMIF($C$3:$C$12,U6,$K$3:$K$12)+SUMIF($Q$3:$Q$12,U6,$I$3:$I$12)</f>
        <v>6</v>
      </c>
      <c r="AB6" s="69">
        <f>Z6/IF(AA6=0,1,AA6)</f>
        <v>0.5</v>
      </c>
      <c r="AC6" s="77">
        <f>SUMIF($C$3:$C$12,U6,$G$3:$G$12)+SUMIF($Q$3:$Q$12,U6,$P$3:$P$12)</f>
        <v>194</v>
      </c>
      <c r="AD6" s="78">
        <f>SUMIF($C$3:$C$12,U6,$P$3:$P$12)+SUMIF($Q$3:$Q$12,U6,$G$3:$G$12)</f>
        <v>196</v>
      </c>
      <c r="AE6" s="72">
        <f>AC6/AD6</f>
        <v>0.98979591836734693</v>
      </c>
    </row>
    <row r="7" spans="1:31" ht="19.8" customHeight="1" thickBot="1" x14ac:dyDescent="0.35">
      <c r="A7" s="14">
        <v>1</v>
      </c>
      <c r="B7" s="17">
        <v>0.97916666666666663</v>
      </c>
      <c r="C7" s="11" t="s">
        <v>13</v>
      </c>
      <c r="D7" s="67">
        <v>15</v>
      </c>
      <c r="E7" s="67">
        <v>16</v>
      </c>
      <c r="F7" s="67"/>
      <c r="G7" s="67">
        <f t="shared" si="0"/>
        <v>31</v>
      </c>
      <c r="H7" s="12">
        <f t="shared" si="1"/>
        <v>0</v>
      </c>
      <c r="I7" s="7">
        <v>0</v>
      </c>
      <c r="J7" s="7" t="s">
        <v>3</v>
      </c>
      <c r="K7" s="7">
        <v>2</v>
      </c>
      <c r="L7" s="12">
        <f t="shared" si="2"/>
        <v>3</v>
      </c>
      <c r="M7" s="67">
        <v>25</v>
      </c>
      <c r="N7" s="67">
        <v>25</v>
      </c>
      <c r="O7" s="67"/>
      <c r="P7" s="67">
        <f t="shared" si="3"/>
        <v>50</v>
      </c>
      <c r="Q7" s="4" t="s">
        <v>17</v>
      </c>
      <c r="T7" s="34">
        <v>5</v>
      </c>
      <c r="U7" s="35" t="s">
        <v>13</v>
      </c>
      <c r="V7" s="36">
        <f>SUMIF($C$3:$C$34,U7,$H$3:$H$34)+SUMIF($Q$3:$Q$34,U7,$L$3:$L$34)</f>
        <v>0</v>
      </c>
      <c r="W7" s="64">
        <f>X7+Y7</f>
        <v>4</v>
      </c>
      <c r="X7" s="65">
        <f>COUNTIFS($C$3:$C$12,U7,$I$3:$I$12,2)+COUNTIFS($Q$3:$Q$12,U7,$K$3:$K$12,2)</f>
        <v>0</v>
      </c>
      <c r="Y7" s="66">
        <f>COUNTIFS($C$3:$C$12,U7,$I$3:$I$12,"&lt;2",$K$3:$K$12,2)+COUNTIFS($Q$3:$Q$12,U7,$K$3:$K$12,"&lt;2",$I$3:$I$12,2)</f>
        <v>4</v>
      </c>
      <c r="Z7" s="27">
        <f>SUMIF($C$3:$C$12,U7,$I$3:$I$12)+SUMIF($Q$3:$Q$12,U7,$K$3:$K$12)</f>
        <v>0</v>
      </c>
      <c r="AA7" s="27">
        <f>SUMIF($C$3:$C$12,U7,$K$3:$K$12)+SUMIF($Q$3:$Q$12,U7,$I$3:$I$12)</f>
        <v>8</v>
      </c>
      <c r="AB7" s="70">
        <f>Z7/IF(AA7=0,1,AA7)</f>
        <v>0</v>
      </c>
      <c r="AC7" s="79">
        <f>SUMIF($C$3:$C$12,U7,$G$3:$G$12)+SUMIF($Q$3:$Q$12,U7,$P$3:$P$12)</f>
        <v>122</v>
      </c>
      <c r="AD7" s="80">
        <f>SUMIF($C$3:$C$12,U7,$P$3:$P$12)+SUMIF($Q$3:$Q$12,U7,$G$3:$G$12)</f>
        <v>200</v>
      </c>
      <c r="AE7" s="73">
        <f>AC7/AD7</f>
        <v>0.61</v>
      </c>
    </row>
    <row r="8" spans="1:31" ht="19.8" customHeight="1" thickTop="1" x14ac:dyDescent="0.3">
      <c r="A8" s="14">
        <v>2</v>
      </c>
      <c r="B8" s="17">
        <v>0.85416666666666663</v>
      </c>
      <c r="C8" s="11" t="s">
        <v>12</v>
      </c>
      <c r="D8" s="67">
        <v>25</v>
      </c>
      <c r="E8" s="67">
        <v>25</v>
      </c>
      <c r="F8" s="67"/>
      <c r="G8" s="67">
        <f t="shared" si="0"/>
        <v>50</v>
      </c>
      <c r="H8" s="12">
        <f t="shared" si="1"/>
        <v>3</v>
      </c>
      <c r="I8" s="7">
        <v>2</v>
      </c>
      <c r="J8" s="7" t="s">
        <v>3</v>
      </c>
      <c r="K8" s="7">
        <v>0</v>
      </c>
      <c r="L8" s="12">
        <f t="shared" si="2"/>
        <v>0</v>
      </c>
      <c r="M8" s="67">
        <v>13</v>
      </c>
      <c r="N8" s="67">
        <v>12</v>
      </c>
      <c r="O8" s="67"/>
      <c r="P8" s="67">
        <f t="shared" si="3"/>
        <v>25</v>
      </c>
      <c r="Q8" s="11" t="s">
        <v>13</v>
      </c>
      <c r="T8"/>
      <c r="U8"/>
      <c r="V8"/>
      <c r="W8"/>
      <c r="X8"/>
      <c r="Y8"/>
      <c r="Z8"/>
      <c r="AA8"/>
      <c r="AB8"/>
      <c r="AC8"/>
      <c r="AD8"/>
      <c r="AE8"/>
    </row>
    <row r="9" spans="1:31" ht="19.8" customHeight="1" x14ac:dyDescent="0.3">
      <c r="A9" s="14">
        <v>2</v>
      </c>
      <c r="B9" s="17">
        <v>0.85416666666666663</v>
      </c>
      <c r="C9" s="11" t="s">
        <v>14</v>
      </c>
      <c r="D9" s="67">
        <v>26</v>
      </c>
      <c r="E9" s="67">
        <v>25</v>
      </c>
      <c r="F9" s="67"/>
      <c r="G9" s="67">
        <f t="shared" si="0"/>
        <v>51</v>
      </c>
      <c r="H9" s="12">
        <f t="shared" si="1"/>
        <v>3</v>
      </c>
      <c r="I9" s="7">
        <v>2</v>
      </c>
      <c r="J9" s="7" t="s">
        <v>3</v>
      </c>
      <c r="K9" s="7">
        <v>0</v>
      </c>
      <c r="L9" s="12">
        <f t="shared" si="2"/>
        <v>0</v>
      </c>
      <c r="M9" s="67">
        <v>24</v>
      </c>
      <c r="N9" s="67">
        <v>17</v>
      </c>
      <c r="O9" s="67"/>
      <c r="P9" s="67">
        <f t="shared" si="3"/>
        <v>41</v>
      </c>
      <c r="Q9" s="11" t="s">
        <v>11</v>
      </c>
      <c r="T9"/>
      <c r="U9"/>
      <c r="V9"/>
      <c r="W9"/>
      <c r="X9"/>
      <c r="Y9"/>
      <c r="Z9"/>
      <c r="AA9"/>
      <c r="AB9"/>
      <c r="AC9"/>
      <c r="AD9"/>
      <c r="AE9"/>
    </row>
    <row r="10" spans="1:31" ht="19.8" customHeight="1" x14ac:dyDescent="0.3">
      <c r="A10" s="14">
        <v>2</v>
      </c>
      <c r="B10" s="17">
        <v>0.91666666666666663</v>
      </c>
      <c r="C10" s="11" t="s">
        <v>13</v>
      </c>
      <c r="D10" s="67">
        <v>19</v>
      </c>
      <c r="E10" s="67">
        <v>18</v>
      </c>
      <c r="F10" s="67"/>
      <c r="G10" s="67">
        <f t="shared" si="0"/>
        <v>37</v>
      </c>
      <c r="H10" s="12">
        <f t="shared" si="1"/>
        <v>0</v>
      </c>
      <c r="I10" s="7">
        <v>0</v>
      </c>
      <c r="J10" s="7" t="s">
        <v>3</v>
      </c>
      <c r="K10" s="7">
        <v>2</v>
      </c>
      <c r="L10" s="12">
        <f t="shared" si="2"/>
        <v>3</v>
      </c>
      <c r="M10" s="67">
        <v>25</v>
      </c>
      <c r="N10" s="67">
        <v>25</v>
      </c>
      <c r="O10" s="67"/>
      <c r="P10" s="67">
        <f t="shared" si="3"/>
        <v>50</v>
      </c>
      <c r="Q10" s="11" t="s">
        <v>14</v>
      </c>
      <c r="T10"/>
      <c r="U10"/>
      <c r="V10"/>
      <c r="W10"/>
      <c r="X10"/>
      <c r="Y10"/>
      <c r="Z10"/>
      <c r="AA10"/>
      <c r="AB10"/>
      <c r="AC10"/>
      <c r="AD10"/>
      <c r="AE10"/>
    </row>
    <row r="11" spans="1:31" ht="19.8" customHeight="1" x14ac:dyDescent="0.3">
      <c r="A11" s="14">
        <v>2</v>
      </c>
      <c r="B11" s="17">
        <v>0.91666666666666663</v>
      </c>
      <c r="C11" s="4" t="s">
        <v>17</v>
      </c>
      <c r="D11" s="81">
        <v>19</v>
      </c>
      <c r="E11" s="81">
        <v>30</v>
      </c>
      <c r="F11" s="81">
        <v>15</v>
      </c>
      <c r="G11" s="67">
        <f t="shared" si="0"/>
        <v>64</v>
      </c>
      <c r="H11" s="12">
        <f t="shared" si="1"/>
        <v>2</v>
      </c>
      <c r="I11" s="7">
        <v>2</v>
      </c>
      <c r="J11" s="7" t="s">
        <v>3</v>
      </c>
      <c r="K11" s="7">
        <v>1</v>
      </c>
      <c r="L11" s="12">
        <f t="shared" si="2"/>
        <v>1</v>
      </c>
      <c r="M11" s="67">
        <v>25</v>
      </c>
      <c r="N11" s="67">
        <v>28</v>
      </c>
      <c r="O11" s="67">
        <v>6</v>
      </c>
      <c r="P11" s="67">
        <f t="shared" si="3"/>
        <v>59</v>
      </c>
      <c r="Q11" s="11" t="s">
        <v>11</v>
      </c>
      <c r="T11"/>
      <c r="U11"/>
      <c r="V11"/>
      <c r="W11"/>
      <c r="X11"/>
      <c r="Y11"/>
      <c r="Z11"/>
      <c r="AA11"/>
      <c r="AB11"/>
      <c r="AC11"/>
      <c r="AD11"/>
      <c r="AE11"/>
    </row>
    <row r="12" spans="1:31" ht="19.8" customHeight="1" x14ac:dyDescent="0.3">
      <c r="A12" s="14">
        <v>2</v>
      </c>
      <c r="B12" s="17">
        <v>0.97916666666666663</v>
      </c>
      <c r="C12" s="11" t="s">
        <v>12</v>
      </c>
      <c r="D12" s="67">
        <v>25</v>
      </c>
      <c r="E12" s="67">
        <v>25</v>
      </c>
      <c r="F12" s="67"/>
      <c r="G12" s="67">
        <f t="shared" si="0"/>
        <v>50</v>
      </c>
      <c r="H12" s="12">
        <f t="shared" si="1"/>
        <v>3</v>
      </c>
      <c r="I12" s="7">
        <v>2</v>
      </c>
      <c r="J12" s="7" t="s">
        <v>3</v>
      </c>
      <c r="K12" s="7">
        <v>0</v>
      </c>
      <c r="L12" s="12">
        <f t="shared" si="2"/>
        <v>0</v>
      </c>
      <c r="M12" s="67">
        <v>16</v>
      </c>
      <c r="N12" s="67">
        <v>16</v>
      </c>
      <c r="O12" s="67"/>
      <c r="P12" s="67">
        <f t="shared" si="3"/>
        <v>32</v>
      </c>
      <c r="Q12" s="4" t="s">
        <v>17</v>
      </c>
      <c r="T12"/>
      <c r="U12"/>
      <c r="V12"/>
      <c r="W12"/>
      <c r="X12"/>
      <c r="Y12"/>
      <c r="Z12"/>
      <c r="AA12"/>
      <c r="AB12"/>
      <c r="AC12"/>
      <c r="AD12"/>
      <c r="AE12"/>
    </row>
  </sheetData>
  <sheetProtection algorithmName="SHA-512" hashValue="yg7yhmfIem8wLT9EXIIG5vazJiyvBnKH4kR1p7Aj60y91uTTnp4/ygcr8HbtNryuXuanSbeDQc8PErla68pqYA==" saltValue="KvS7X0KakIXTSFFQXm14tg==" spinCount="100000" sheet="1" objects="1" scenarios="1" selectLockedCells="1" selectUnlockedCells="1"/>
  <sortState xmlns:xlrd2="http://schemas.microsoft.com/office/spreadsheetml/2017/richdata2" ref="U3:AE7">
    <sortCondition descending="1" ref="V3:V7"/>
    <sortCondition descending="1" ref="X3:X7"/>
    <sortCondition descending="1" ref="AB3:AB7"/>
    <sortCondition descending="1" ref="AE3:AE7"/>
  </sortState>
  <mergeCells count="3">
    <mergeCell ref="A1:Q1"/>
    <mergeCell ref="I2:K2"/>
    <mergeCell ref="U1:A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AE12"/>
  <sheetViews>
    <sheetView workbookViewId="0">
      <selection sqref="A1:Q1"/>
    </sheetView>
  </sheetViews>
  <sheetFormatPr defaultRowHeight="14.4" x14ac:dyDescent="0.3"/>
  <cols>
    <col min="1" max="1" width="5.77734375" style="3" customWidth="1"/>
    <col min="2" max="2" width="5.77734375" style="20" customWidth="1"/>
    <col min="3" max="3" width="27.77734375" style="2" customWidth="1"/>
    <col min="4" max="7" width="3.77734375" style="2" hidden="1" customWidth="1"/>
    <col min="8" max="8" width="3.77734375" style="3" customWidth="1"/>
    <col min="9" max="9" width="3.77734375" style="5" customWidth="1"/>
    <col min="10" max="10" width="1.77734375" style="5" customWidth="1"/>
    <col min="11" max="11" width="3.77734375" style="5" customWidth="1"/>
    <col min="12" max="12" width="3.77734375" style="3" customWidth="1"/>
    <col min="13" max="16" width="3.77734375" style="3" hidden="1" customWidth="1"/>
    <col min="17" max="17" width="27.77734375" style="2" customWidth="1"/>
    <col min="18" max="19" width="1.77734375" style="2" customWidth="1"/>
    <col min="20" max="20" width="3" style="3" bestFit="1" customWidth="1"/>
    <col min="21" max="21" width="27.77734375" style="2" customWidth="1"/>
    <col min="22" max="31" width="6.77734375" style="3" customWidth="1"/>
    <col min="32" max="16384" width="8.88671875" style="2"/>
  </cols>
  <sheetData>
    <row r="1" spans="1:31" ht="33" customHeight="1" x14ac:dyDescent="0.3">
      <c r="A1" s="121" t="s">
        <v>16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3"/>
      <c r="S1" s="13"/>
      <c r="U1" s="120" t="s">
        <v>0</v>
      </c>
      <c r="V1" s="120"/>
      <c r="W1" s="120"/>
      <c r="X1" s="120"/>
      <c r="Y1" s="120"/>
      <c r="Z1" s="120"/>
      <c r="AA1" s="120"/>
      <c r="AB1" s="120"/>
      <c r="AC1" s="120"/>
      <c r="AD1" s="120"/>
      <c r="AE1" s="120"/>
    </row>
    <row r="2" spans="1:31" ht="28.2" customHeight="1" thickBot="1" x14ac:dyDescent="0.35">
      <c r="A2" s="15" t="s">
        <v>10</v>
      </c>
      <c r="B2" s="18" t="s">
        <v>15</v>
      </c>
      <c r="C2" s="23" t="s">
        <v>23</v>
      </c>
      <c r="D2" s="74" t="s">
        <v>28</v>
      </c>
      <c r="E2" s="74" t="s">
        <v>29</v>
      </c>
      <c r="F2" s="74" t="s">
        <v>30</v>
      </c>
      <c r="G2" s="74" t="s">
        <v>34</v>
      </c>
      <c r="H2" s="24" t="s">
        <v>27</v>
      </c>
      <c r="I2" s="118" t="s">
        <v>26</v>
      </c>
      <c r="J2" s="119"/>
      <c r="K2" s="119"/>
      <c r="L2" s="24" t="s">
        <v>27</v>
      </c>
      <c r="M2" s="74" t="s">
        <v>28</v>
      </c>
      <c r="N2" s="74" t="s">
        <v>29</v>
      </c>
      <c r="O2" s="74" t="s">
        <v>30</v>
      </c>
      <c r="P2" s="74" t="s">
        <v>34</v>
      </c>
      <c r="Q2" s="23" t="s">
        <v>24</v>
      </c>
      <c r="T2" s="5" t="s">
        <v>4</v>
      </c>
      <c r="U2" s="6" t="s">
        <v>1</v>
      </c>
      <c r="V2" s="5" t="s">
        <v>2</v>
      </c>
      <c r="W2" s="5" t="s">
        <v>25</v>
      </c>
      <c r="X2" s="8" t="s">
        <v>7</v>
      </c>
      <c r="Y2" s="8" t="s">
        <v>8</v>
      </c>
      <c r="Z2" s="8" t="s">
        <v>5</v>
      </c>
      <c r="AA2" s="8" t="s">
        <v>6</v>
      </c>
      <c r="AB2" s="8" t="s">
        <v>35</v>
      </c>
      <c r="AC2" s="8" t="s">
        <v>31</v>
      </c>
      <c r="AD2" s="8" t="s">
        <v>32</v>
      </c>
      <c r="AE2" s="8" t="s">
        <v>33</v>
      </c>
    </row>
    <row r="3" spans="1:31" ht="19.95" customHeight="1" thickTop="1" x14ac:dyDescent="0.3">
      <c r="A3" s="9">
        <v>1</v>
      </c>
      <c r="B3" s="19">
        <v>0.85416666666666663</v>
      </c>
      <c r="C3" s="4" t="s">
        <v>18</v>
      </c>
      <c r="D3" s="67">
        <v>25</v>
      </c>
      <c r="E3" s="67">
        <v>23</v>
      </c>
      <c r="F3" s="67">
        <v>11</v>
      </c>
      <c r="G3" s="67">
        <f>SUM(D3:F3)</f>
        <v>59</v>
      </c>
      <c r="H3" s="1">
        <f>IF(AND(I3=0,K3=0),0,IF(AND(I3=2,K3=0),3,I3))</f>
        <v>1</v>
      </c>
      <c r="I3" s="7">
        <v>1</v>
      </c>
      <c r="J3" s="7" t="s">
        <v>3</v>
      </c>
      <c r="K3" s="7">
        <v>2</v>
      </c>
      <c r="L3" s="1">
        <f>IF(AND(I3=0,K3=0),0,IF(AND(K3=2,I3=0),3,K3))</f>
        <v>2</v>
      </c>
      <c r="M3" s="67">
        <v>17</v>
      </c>
      <c r="N3" s="67">
        <v>25</v>
      </c>
      <c r="O3" s="67">
        <v>15</v>
      </c>
      <c r="P3" s="67">
        <f>SUM(M3:O3)</f>
        <v>57</v>
      </c>
      <c r="Q3" s="4" t="s">
        <v>21</v>
      </c>
      <c r="T3" s="37">
        <v>1</v>
      </c>
      <c r="U3" s="38" t="s">
        <v>20</v>
      </c>
      <c r="V3" s="39">
        <f>SUMIF($C$3:$C$12,U3,$H$3:$H$12)+SUMIF($Q$3:$Q$12,U3,$L$3:$L$12)</f>
        <v>11</v>
      </c>
      <c r="W3" s="51">
        <f>X3+Y3</f>
        <v>4</v>
      </c>
      <c r="X3" s="54">
        <f>COUNTIFS($C$3:$C$12,U3,$I$3:$I$12,2)+COUNTIFS($Q$3:$Q$12,U3,$K$3:$K$12,2)</f>
        <v>4</v>
      </c>
      <c r="Y3" s="49">
        <f>COUNTIFS($C$3:$C$12,U3,$I$3:$I$12,"&lt;2",$K$3:$K$12,2)+COUNTIFS($Q$3:$Q$12,U3,$K$3:$K$12,"&lt;2",$I$3:$I$12,2)</f>
        <v>0</v>
      </c>
      <c r="Z3" s="40">
        <f>SUMIF($C$3:$C$12,U3,$I$3:$I$12)+SUMIF($Q$3:$Q$12,U3,$K$3:$K$12)</f>
        <v>8</v>
      </c>
      <c r="AA3" s="40">
        <f>SUMIF($C$3:$C$12,U3,$K$3:$K$12)+SUMIF($Q$3:$Q$12,U3,$I$3:$I$12)</f>
        <v>1</v>
      </c>
      <c r="AB3" s="82">
        <f>Z3/IF(AA3=0,1,AA3)</f>
        <v>8</v>
      </c>
      <c r="AC3" s="85">
        <f>SUMIF($C$3:$C$12,U3,$G$3:$G$12)+SUMIF($Q$3:$Q$12,U3,$P$3:$P$12)</f>
        <v>206</v>
      </c>
      <c r="AD3" s="86">
        <f>SUMIF($C$3:$C$12,U3,$P$3:$P$12)+SUMIF($Q$3:$Q$12,U3,$G$3:$G$12)</f>
        <v>158</v>
      </c>
      <c r="AE3" s="87">
        <f>AC3/AD3</f>
        <v>1.3037974683544304</v>
      </c>
    </row>
    <row r="4" spans="1:31" ht="19.95" customHeight="1" x14ac:dyDescent="0.3">
      <c r="A4" s="9">
        <v>1</v>
      </c>
      <c r="B4" s="19">
        <v>0.85416666666666663</v>
      </c>
      <c r="C4" s="4" t="s">
        <v>19</v>
      </c>
      <c r="D4" s="67">
        <v>9</v>
      </c>
      <c r="E4" s="67">
        <v>9</v>
      </c>
      <c r="F4" s="67"/>
      <c r="G4" s="67">
        <f t="shared" ref="G4:G12" si="0">SUM(D4:F4)</f>
        <v>18</v>
      </c>
      <c r="H4" s="1">
        <f t="shared" ref="H4:H12" si="1">IF(AND(I4=0,K4=0),0,IF(AND(I4=2,K4=0),3,I4))</f>
        <v>0</v>
      </c>
      <c r="I4" s="7">
        <v>0</v>
      </c>
      <c r="J4" s="7" t="s">
        <v>3</v>
      </c>
      <c r="K4" s="7">
        <v>2</v>
      </c>
      <c r="L4" s="1">
        <f t="shared" ref="L4:L12" si="2">IF(AND(I4=0,K4=0),0,IF(AND(K4=2,I4=0),3,K4))</f>
        <v>3</v>
      </c>
      <c r="M4" s="67">
        <v>25</v>
      </c>
      <c r="N4" s="67">
        <v>25</v>
      </c>
      <c r="O4" s="67"/>
      <c r="P4" s="67">
        <f t="shared" ref="P4:P12" si="3">SUM(M4:O4)</f>
        <v>50</v>
      </c>
      <c r="Q4" s="4" t="s">
        <v>22</v>
      </c>
      <c r="T4" s="41">
        <v>2</v>
      </c>
      <c r="U4" s="42" t="s">
        <v>22</v>
      </c>
      <c r="V4" s="43">
        <f>SUMIF($C$3:$C$12,U4,$H$3:$H$12)+SUMIF($Q$3:$Q$12,U4,$L$3:$L$12)</f>
        <v>10</v>
      </c>
      <c r="W4" s="52">
        <f>X4+Y4</f>
        <v>4</v>
      </c>
      <c r="X4" s="55">
        <f>COUNTIFS($C$3:$C$12,U4,$I$3:$I$12,2)+COUNTIFS($Q$3:$Q$12,U4,$K$3:$K$12,2)</f>
        <v>3</v>
      </c>
      <c r="Y4" s="50">
        <f>COUNTIFS($C$3:$C$12,U4,$I$3:$I$12,"&lt;2",$K$3:$K$12,2)+COUNTIFS($Q$3:$Q$12,U4,$K$3:$K$12,"&lt;2",$I$3:$I$12,2)</f>
        <v>1</v>
      </c>
      <c r="Z4" s="44">
        <f>SUMIF($C$3:$C$12,U4,$I$3:$I$12)+SUMIF($Q$3:$Q$12,U4,$K$3:$K$12)</f>
        <v>7</v>
      </c>
      <c r="AA4" s="44">
        <f>SUMIF($C$3:$C$12,U4,$K$3:$K$12)+SUMIF($Q$3:$Q$12,U4,$I$3:$I$12)</f>
        <v>2</v>
      </c>
      <c r="AB4" s="83">
        <f>Z4/IF(AA4=0,1,AA4)</f>
        <v>3.5</v>
      </c>
      <c r="AC4" s="88">
        <f>SUMIF($C$3:$C$12,U4,$G$3:$G$12)+SUMIF($Q$3:$Q$12,U4,$P$3:$P$12)</f>
        <v>209</v>
      </c>
      <c r="AD4" s="89">
        <f>SUMIF($C$3:$C$12,U4,$P$3:$P$12)+SUMIF($Q$3:$Q$12,U4,$G$3:$G$12)</f>
        <v>147</v>
      </c>
      <c r="AE4" s="90">
        <f>AC4/AD4</f>
        <v>1.4217687074829932</v>
      </c>
    </row>
    <row r="5" spans="1:31" ht="19.95" customHeight="1" x14ac:dyDescent="0.3">
      <c r="A5" s="9">
        <v>1</v>
      </c>
      <c r="B5" s="19">
        <v>0.91666666666666663</v>
      </c>
      <c r="C5" s="4" t="s">
        <v>20</v>
      </c>
      <c r="D5" s="67">
        <v>26</v>
      </c>
      <c r="E5" s="67">
        <v>15</v>
      </c>
      <c r="F5" s="67">
        <v>15</v>
      </c>
      <c r="G5" s="67">
        <f t="shared" si="0"/>
        <v>56</v>
      </c>
      <c r="H5" s="1">
        <f t="shared" si="1"/>
        <v>2</v>
      </c>
      <c r="I5" s="7">
        <v>2</v>
      </c>
      <c r="J5" s="7" t="s">
        <v>3</v>
      </c>
      <c r="K5" s="7">
        <v>1</v>
      </c>
      <c r="L5" s="1">
        <f t="shared" si="2"/>
        <v>1</v>
      </c>
      <c r="M5" s="67">
        <v>24</v>
      </c>
      <c r="N5" s="67">
        <v>25</v>
      </c>
      <c r="O5" s="67">
        <v>10</v>
      </c>
      <c r="P5" s="67">
        <f t="shared" si="3"/>
        <v>59</v>
      </c>
      <c r="Q5" s="4" t="s">
        <v>22</v>
      </c>
      <c r="T5" s="41">
        <v>3</v>
      </c>
      <c r="U5" s="42" t="s">
        <v>21</v>
      </c>
      <c r="V5" s="43">
        <f>SUMIF($C$3:$C$12,U5,$H$3:$H$12)+SUMIF($Q$3:$Q$12,U5,$L$3:$L$12)</f>
        <v>4</v>
      </c>
      <c r="W5" s="52">
        <f>X5+Y5</f>
        <v>4</v>
      </c>
      <c r="X5" s="55">
        <f>COUNTIFS($C$3:$C$12,U5,$I$3:$I$12,2)+COUNTIFS($Q$3:$Q$12,U5,$K$3:$K$12,2)</f>
        <v>2</v>
      </c>
      <c r="Y5" s="50">
        <f>COUNTIFS($C$3:$C$12,U5,$I$3:$I$12,"&lt;2",$K$3:$K$12,2)+COUNTIFS($Q$3:$Q$12,U5,$K$3:$K$12,"&lt;2",$I$3:$I$12,2)</f>
        <v>2</v>
      </c>
      <c r="Z5" s="44">
        <f>SUMIF($C$3:$C$12,U5,$I$3:$I$12)+SUMIF($Q$3:$Q$12,U5,$K$3:$K$12)</f>
        <v>4</v>
      </c>
      <c r="AA5" s="44">
        <f>SUMIF($C$3:$C$12,U5,$K$3:$K$12)+SUMIF($Q$3:$Q$12,U5,$I$3:$I$12)</f>
        <v>6</v>
      </c>
      <c r="AB5" s="83">
        <f>Z5/IF(AA5=0,1,AA5)</f>
        <v>0.66666666666666663</v>
      </c>
      <c r="AC5" s="88">
        <f>SUMIF($C$3:$C$12,U5,$G$3:$G$12)+SUMIF($Q$3:$Q$12,U5,$P$3:$P$12)</f>
        <v>197</v>
      </c>
      <c r="AD5" s="89">
        <f>SUMIF($C$3:$C$12,U5,$P$3:$P$12)+SUMIF($Q$3:$Q$12,U5,$G$3:$G$12)</f>
        <v>206</v>
      </c>
      <c r="AE5" s="90">
        <f>AC5/AD5</f>
        <v>0.9563106796116505</v>
      </c>
    </row>
    <row r="6" spans="1:31" ht="19.95" customHeight="1" x14ac:dyDescent="0.3">
      <c r="A6" s="9">
        <v>1</v>
      </c>
      <c r="B6" s="19">
        <v>0.91666666666666663</v>
      </c>
      <c r="C6" s="4" t="s">
        <v>18</v>
      </c>
      <c r="D6" s="67">
        <v>25</v>
      </c>
      <c r="E6" s="67">
        <v>25</v>
      </c>
      <c r="F6" s="67"/>
      <c r="G6" s="67">
        <f t="shared" si="0"/>
        <v>50</v>
      </c>
      <c r="H6" s="1">
        <f t="shared" si="1"/>
        <v>3</v>
      </c>
      <c r="I6" s="7">
        <v>2</v>
      </c>
      <c r="J6" s="7" t="s">
        <v>3</v>
      </c>
      <c r="K6" s="7">
        <v>0</v>
      </c>
      <c r="L6" s="1">
        <f t="shared" si="2"/>
        <v>0</v>
      </c>
      <c r="M6" s="67">
        <v>12</v>
      </c>
      <c r="N6" s="67">
        <v>23</v>
      </c>
      <c r="O6" s="67"/>
      <c r="P6" s="67">
        <f t="shared" si="3"/>
        <v>35</v>
      </c>
      <c r="Q6" s="4" t="s">
        <v>19</v>
      </c>
      <c r="T6" s="41">
        <v>4</v>
      </c>
      <c r="U6" s="42" t="s">
        <v>18</v>
      </c>
      <c r="V6" s="43">
        <f>SUMIF($C$3:$C$12,U6,$H$3:$H$12)+SUMIF($Q$3:$Q$12,U6,$L$3:$L$12)</f>
        <v>4</v>
      </c>
      <c r="W6" s="52">
        <f>X6+Y6</f>
        <v>4</v>
      </c>
      <c r="X6" s="55">
        <f>COUNTIFS($C$3:$C$12,U6,$I$3:$I$12,2)+COUNTIFS($Q$3:$Q$12,U6,$K$3:$K$12,2)</f>
        <v>1</v>
      </c>
      <c r="Y6" s="50">
        <f>COUNTIFS($C$3:$C$12,U6,$I$3:$I$12,"&lt;2",$K$3:$K$12,2)+COUNTIFS($Q$3:$Q$12,U6,$K$3:$K$12,"&lt;2",$I$3:$I$12,2)</f>
        <v>3</v>
      </c>
      <c r="Z6" s="44">
        <f>SUMIF($C$3:$C$12,U6,$I$3:$I$12)+SUMIF($Q$3:$Q$12,U6,$K$3:$K$12)</f>
        <v>3</v>
      </c>
      <c r="AA6" s="44">
        <f>SUMIF($C$3:$C$12,U6,$K$3:$K$12)+SUMIF($Q$3:$Q$12,U6,$I$3:$I$12)</f>
        <v>6</v>
      </c>
      <c r="AB6" s="83">
        <f>Z6/IF(AA6=0,1,AA6)</f>
        <v>0.5</v>
      </c>
      <c r="AC6" s="88">
        <f>SUMIF($C$3:$C$12,U6,$G$3:$G$12)+SUMIF($Q$3:$Q$12,U6,$P$3:$P$12)</f>
        <v>180</v>
      </c>
      <c r="AD6" s="89">
        <f>SUMIF($C$3:$C$12,U6,$P$3:$P$12)+SUMIF($Q$3:$Q$12,U6,$G$3:$G$12)</f>
        <v>192</v>
      </c>
      <c r="AE6" s="90">
        <f>AC6/AD6</f>
        <v>0.9375</v>
      </c>
    </row>
    <row r="7" spans="1:31" ht="19.95" customHeight="1" thickBot="1" x14ac:dyDescent="0.35">
      <c r="A7" s="9">
        <v>1</v>
      </c>
      <c r="B7" s="19">
        <v>0.97916666666666663</v>
      </c>
      <c r="C7" s="4" t="s">
        <v>21</v>
      </c>
      <c r="D7" s="67">
        <v>16</v>
      </c>
      <c r="E7" s="67">
        <v>23</v>
      </c>
      <c r="F7" s="67"/>
      <c r="G7" s="67">
        <f t="shared" si="0"/>
        <v>39</v>
      </c>
      <c r="H7" s="1">
        <f t="shared" si="1"/>
        <v>0</v>
      </c>
      <c r="I7" s="7">
        <v>0</v>
      </c>
      <c r="J7" s="7" t="s">
        <v>3</v>
      </c>
      <c r="K7" s="7">
        <v>2</v>
      </c>
      <c r="L7" s="1">
        <f t="shared" si="2"/>
        <v>3</v>
      </c>
      <c r="M7" s="67">
        <v>25</v>
      </c>
      <c r="N7" s="67">
        <v>25</v>
      </c>
      <c r="O7" s="67"/>
      <c r="P7" s="67">
        <f t="shared" si="3"/>
        <v>50</v>
      </c>
      <c r="Q7" s="4" t="s">
        <v>20</v>
      </c>
      <c r="T7" s="45">
        <v>5</v>
      </c>
      <c r="U7" s="46" t="s">
        <v>19</v>
      </c>
      <c r="V7" s="47">
        <f>SUMIF($C$3:$C$12,U7,$H$3:$H$12)+SUMIF($Q$3:$Q$12,U7,$L$3:$L$12)</f>
        <v>1</v>
      </c>
      <c r="W7" s="53">
        <f>X7+Y7</f>
        <v>4</v>
      </c>
      <c r="X7" s="56">
        <f>COUNTIFS($C$3:$C$12,U7,$I$3:$I$12,2)+COUNTIFS($Q$3:$Q$12,U7,$K$3:$K$12,2)</f>
        <v>0</v>
      </c>
      <c r="Y7" s="57">
        <f>COUNTIFS($C$3:$C$12,U7,$I$3:$I$12,"&lt;2",$K$3:$K$12,2)+COUNTIFS($Q$3:$Q$12,U7,$K$3:$K$12,"&lt;2",$I$3:$I$12,2)</f>
        <v>4</v>
      </c>
      <c r="Z7" s="48">
        <f>SUMIF($C$3:$C$12,U7,$I$3:$I$12)+SUMIF($Q$3:$Q$12,U7,$K$3:$K$12)</f>
        <v>1</v>
      </c>
      <c r="AA7" s="48">
        <f>SUMIF($C$3:$C$12,U7,$K$3:$K$12)+SUMIF($Q$3:$Q$12,U7,$I$3:$I$12)</f>
        <v>8</v>
      </c>
      <c r="AB7" s="84">
        <f>Z7/IF(AA7=0,1,AA7)</f>
        <v>0.125</v>
      </c>
      <c r="AC7" s="91">
        <f>SUMIF($C$3:$C$12,U7,$G$3:$G$12)+SUMIF($Q$3:$Q$12,U7,$P$3:$P$12)</f>
        <v>126</v>
      </c>
      <c r="AD7" s="92">
        <f>SUMIF($C$3:$C$12,U7,$P$3:$P$12)+SUMIF($Q$3:$Q$12,U7,$G$3:$G$12)</f>
        <v>215</v>
      </c>
      <c r="AE7" s="93">
        <f>AC7/AD7</f>
        <v>0.586046511627907</v>
      </c>
    </row>
    <row r="8" spans="1:31" ht="19.95" customHeight="1" thickTop="1" x14ac:dyDescent="0.3">
      <c r="A8" s="9">
        <v>2</v>
      </c>
      <c r="B8" s="19">
        <v>0.85416666666666663</v>
      </c>
      <c r="C8" s="4" t="s">
        <v>20</v>
      </c>
      <c r="D8" s="67">
        <v>25</v>
      </c>
      <c r="E8" s="67">
        <v>25</v>
      </c>
      <c r="F8" s="67"/>
      <c r="G8" s="67">
        <f t="shared" si="0"/>
        <v>50</v>
      </c>
      <c r="H8" s="1">
        <f t="shared" si="1"/>
        <v>3</v>
      </c>
      <c r="I8" s="7">
        <v>2</v>
      </c>
      <c r="J8" s="7" t="s">
        <v>3</v>
      </c>
      <c r="K8" s="7">
        <v>0</v>
      </c>
      <c r="L8" s="1">
        <f t="shared" si="2"/>
        <v>0</v>
      </c>
      <c r="M8" s="67">
        <v>15</v>
      </c>
      <c r="N8" s="67">
        <v>19</v>
      </c>
      <c r="O8" s="67"/>
      <c r="P8" s="67">
        <f t="shared" si="3"/>
        <v>34</v>
      </c>
      <c r="Q8" s="4" t="s">
        <v>18</v>
      </c>
      <c r="T8"/>
      <c r="U8"/>
      <c r="V8"/>
      <c r="W8"/>
      <c r="X8"/>
      <c r="Y8"/>
      <c r="Z8"/>
      <c r="AA8"/>
      <c r="AB8"/>
      <c r="AC8"/>
      <c r="AD8"/>
      <c r="AE8"/>
    </row>
    <row r="9" spans="1:31" ht="19.95" customHeight="1" x14ac:dyDescent="0.3">
      <c r="A9" s="9">
        <v>2</v>
      </c>
      <c r="B9" s="19">
        <v>0.85416666666666663</v>
      </c>
      <c r="C9" s="4" t="s">
        <v>19</v>
      </c>
      <c r="D9" s="67">
        <v>16</v>
      </c>
      <c r="E9" s="67">
        <v>27</v>
      </c>
      <c r="F9" s="67">
        <v>4</v>
      </c>
      <c r="G9" s="67">
        <f t="shared" si="0"/>
        <v>47</v>
      </c>
      <c r="H9" s="1">
        <f t="shared" si="1"/>
        <v>1</v>
      </c>
      <c r="I9" s="7">
        <v>1</v>
      </c>
      <c r="J9" s="7" t="s">
        <v>3</v>
      </c>
      <c r="K9" s="7">
        <v>2</v>
      </c>
      <c r="L9" s="1">
        <f t="shared" si="2"/>
        <v>2</v>
      </c>
      <c r="M9" s="67">
        <v>25</v>
      </c>
      <c r="N9" s="67">
        <v>25</v>
      </c>
      <c r="O9" s="67">
        <v>15</v>
      </c>
      <c r="P9" s="67">
        <f t="shared" si="3"/>
        <v>65</v>
      </c>
      <c r="Q9" s="4" t="s">
        <v>21</v>
      </c>
      <c r="T9"/>
      <c r="U9"/>
      <c r="V9"/>
      <c r="W9"/>
      <c r="X9"/>
      <c r="Y9"/>
      <c r="Z9"/>
      <c r="AA9"/>
      <c r="AB9"/>
      <c r="AC9"/>
      <c r="AD9"/>
      <c r="AE9"/>
    </row>
    <row r="10" spans="1:31" ht="19.95" customHeight="1" x14ac:dyDescent="0.3">
      <c r="A10" s="9">
        <v>2</v>
      </c>
      <c r="B10" s="19">
        <v>0.91666666666666663</v>
      </c>
      <c r="C10" s="4" t="s">
        <v>19</v>
      </c>
      <c r="D10" s="67">
        <v>13</v>
      </c>
      <c r="E10" s="67">
        <v>13</v>
      </c>
      <c r="F10" s="67"/>
      <c r="G10" s="67">
        <f t="shared" si="0"/>
        <v>26</v>
      </c>
      <c r="H10" s="1">
        <f t="shared" si="1"/>
        <v>0</v>
      </c>
      <c r="I10" s="7">
        <v>0</v>
      </c>
      <c r="J10" s="7" t="s">
        <v>3</v>
      </c>
      <c r="K10" s="7">
        <v>2</v>
      </c>
      <c r="L10" s="1">
        <f t="shared" si="2"/>
        <v>3</v>
      </c>
      <c r="M10" s="67">
        <v>25</v>
      </c>
      <c r="N10" s="67">
        <v>25</v>
      </c>
      <c r="O10" s="67"/>
      <c r="P10" s="67">
        <f t="shared" si="3"/>
        <v>50</v>
      </c>
      <c r="Q10" s="4" t="s">
        <v>20</v>
      </c>
      <c r="T10"/>
      <c r="U10"/>
      <c r="V10"/>
      <c r="W10"/>
      <c r="X10"/>
      <c r="Y10"/>
      <c r="Z10"/>
      <c r="AA10"/>
      <c r="AB10"/>
      <c r="AC10"/>
      <c r="AD10"/>
      <c r="AE10"/>
    </row>
    <row r="11" spans="1:31" ht="19.95" customHeight="1" x14ac:dyDescent="0.3">
      <c r="A11" s="9">
        <v>2</v>
      </c>
      <c r="B11" s="19">
        <v>0.91666666666666663</v>
      </c>
      <c r="C11" s="4" t="s">
        <v>22</v>
      </c>
      <c r="D11" s="67">
        <v>25</v>
      </c>
      <c r="E11" s="67">
        <v>25</v>
      </c>
      <c r="F11" s="67"/>
      <c r="G11" s="67">
        <f t="shared" si="0"/>
        <v>50</v>
      </c>
      <c r="H11" s="1">
        <f t="shared" si="1"/>
        <v>3</v>
      </c>
      <c r="I11" s="7">
        <v>2</v>
      </c>
      <c r="J11" s="7" t="s">
        <v>3</v>
      </c>
      <c r="K11" s="7">
        <v>0</v>
      </c>
      <c r="L11" s="1">
        <f t="shared" si="2"/>
        <v>0</v>
      </c>
      <c r="M11" s="67">
        <v>18</v>
      </c>
      <c r="N11" s="67">
        <v>19</v>
      </c>
      <c r="O11" s="67"/>
      <c r="P11" s="67">
        <f t="shared" si="3"/>
        <v>37</v>
      </c>
      <c r="Q11" s="4" t="s">
        <v>18</v>
      </c>
      <c r="T11"/>
      <c r="U11"/>
      <c r="V11"/>
      <c r="W11"/>
      <c r="X11"/>
      <c r="Y11"/>
      <c r="Z11"/>
      <c r="AA11"/>
      <c r="AB11"/>
      <c r="AC11"/>
      <c r="AD11"/>
      <c r="AE11"/>
    </row>
    <row r="12" spans="1:31" ht="19.95" customHeight="1" x14ac:dyDescent="0.3">
      <c r="A12" s="9">
        <v>2</v>
      </c>
      <c r="B12" s="19">
        <v>0.97916666666666663</v>
      </c>
      <c r="C12" s="4" t="s">
        <v>21</v>
      </c>
      <c r="D12" s="67">
        <v>16</v>
      </c>
      <c r="E12" s="67">
        <v>20</v>
      </c>
      <c r="F12" s="67"/>
      <c r="G12" s="67">
        <f t="shared" si="0"/>
        <v>36</v>
      </c>
      <c r="H12" s="1">
        <f t="shared" si="1"/>
        <v>0</v>
      </c>
      <c r="I12" s="7">
        <v>0</v>
      </c>
      <c r="J12" s="7" t="s">
        <v>3</v>
      </c>
      <c r="K12" s="7">
        <v>2</v>
      </c>
      <c r="L12" s="1">
        <f t="shared" si="2"/>
        <v>3</v>
      </c>
      <c r="M12" s="67">
        <v>25</v>
      </c>
      <c r="N12" s="67">
        <v>25</v>
      </c>
      <c r="O12" s="67"/>
      <c r="P12" s="67">
        <f t="shared" si="3"/>
        <v>50</v>
      </c>
      <c r="Q12" s="4" t="s">
        <v>22</v>
      </c>
      <c r="T12"/>
      <c r="U12"/>
      <c r="V12"/>
      <c r="W12"/>
      <c r="X12"/>
      <c r="Y12"/>
      <c r="Z12"/>
      <c r="AA12"/>
      <c r="AB12"/>
      <c r="AC12"/>
      <c r="AD12"/>
      <c r="AE12"/>
    </row>
  </sheetData>
  <sheetProtection algorithmName="SHA-512" hashValue="scTbpTgAqZJAyEGy7XxGT0xWt7DWrhuc46+MWmVQs7Cgd4iWlCzLj4DrkYaBwkqWZPOS+nIZDer8DgQZnJrqMA==" saltValue="uRibL2zRDDr3KbGEO6W6rA==" spinCount="100000" sheet="1" objects="1" scenarios="1" selectLockedCells="1" selectUnlockedCells="1"/>
  <sortState xmlns:xlrd2="http://schemas.microsoft.com/office/spreadsheetml/2017/richdata2" ref="U3:AE7">
    <sortCondition descending="1" ref="V3:V7"/>
    <sortCondition descending="1" ref="X3:X7"/>
    <sortCondition descending="1" ref="AB3:AB7"/>
    <sortCondition descending="1" ref="AE3:AE7"/>
  </sortState>
  <mergeCells count="3">
    <mergeCell ref="A1:Q1"/>
    <mergeCell ref="I2:K2"/>
    <mergeCell ref="U1:AE1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92C40-6EC8-4B57-A5AA-024A543241AA}">
  <sheetPr>
    <tabColor rgb="FF66FF66"/>
  </sheetPr>
  <dimension ref="B1:H15"/>
  <sheetViews>
    <sheetView tabSelected="1" workbookViewId="0">
      <selection activeCell="G4" sqref="G4"/>
    </sheetView>
  </sheetViews>
  <sheetFormatPr defaultRowHeight="19.2" customHeight="1" x14ac:dyDescent="0.3"/>
  <cols>
    <col min="1" max="1" width="1.77734375" style="94" customWidth="1"/>
    <col min="2" max="2" width="10.77734375" style="104" customWidth="1"/>
    <col min="3" max="3" width="9.88671875" style="104" customWidth="1"/>
    <col min="4" max="4" width="12.88671875" style="104" customWidth="1"/>
    <col min="5" max="6" width="36.6640625" style="94" customWidth="1"/>
    <col min="7" max="8" width="6.5546875" style="104" customWidth="1"/>
    <col min="9" max="16384" width="8.88671875" style="94"/>
  </cols>
  <sheetData>
    <row r="1" spans="2:8" ht="49.95" customHeight="1" x14ac:dyDescent="0.3">
      <c r="B1" s="116" t="s">
        <v>65</v>
      </c>
      <c r="C1" s="116"/>
      <c r="D1" s="116"/>
      <c r="E1" s="116"/>
      <c r="F1" s="116"/>
      <c r="G1" s="116"/>
      <c r="H1" s="116"/>
    </row>
    <row r="2" spans="2:8" ht="24" customHeight="1" x14ac:dyDescent="0.3">
      <c r="B2" s="123" t="s">
        <v>43</v>
      </c>
      <c r="C2" s="123"/>
      <c r="D2" s="123"/>
      <c r="E2" s="123"/>
      <c r="F2" s="123"/>
      <c r="G2" s="123"/>
      <c r="H2" s="123"/>
    </row>
    <row r="3" spans="2:8" ht="19.2" customHeight="1" x14ac:dyDescent="0.3">
      <c r="B3" s="105" t="s">
        <v>46</v>
      </c>
      <c r="C3" s="105" t="s">
        <v>36</v>
      </c>
      <c r="D3" s="105" t="s">
        <v>37</v>
      </c>
      <c r="E3" s="122" t="s">
        <v>39</v>
      </c>
      <c r="F3" s="122"/>
      <c r="G3" s="122" t="s">
        <v>45</v>
      </c>
      <c r="H3" s="122"/>
    </row>
    <row r="4" spans="2:8" ht="19.2" customHeight="1" x14ac:dyDescent="0.3">
      <c r="B4" s="95" t="s">
        <v>47</v>
      </c>
      <c r="C4" s="96">
        <v>0.85416666666666663</v>
      </c>
      <c r="D4" s="95" t="s">
        <v>38</v>
      </c>
      <c r="E4" s="97" t="str">
        <f>'Girone ROSSO'!U3</f>
        <v>E' pè sta insieme</v>
      </c>
      <c r="F4" s="97" t="str">
        <f>'Girone AZZURRO'!U4</f>
        <v>Volley Vintage</v>
      </c>
      <c r="G4" s="106"/>
      <c r="H4" s="106"/>
    </row>
    <row r="5" spans="2:8" ht="19.2" customHeight="1" x14ac:dyDescent="0.3">
      <c r="B5" s="95" t="s">
        <v>47</v>
      </c>
      <c r="C5" s="96">
        <v>0.85416666666666663</v>
      </c>
      <c r="D5" s="95" t="s">
        <v>41</v>
      </c>
      <c r="E5" s="97" t="str">
        <f>'Girone AZZURRO'!U3</f>
        <v>Quelli dell'ultimo momento</v>
      </c>
      <c r="F5" s="97" t="str">
        <f>'Girone ROSSO'!U4</f>
        <v>Le Sanfàn de Cris</v>
      </c>
      <c r="G5" s="106"/>
      <c r="H5" s="106"/>
    </row>
    <row r="6" spans="2:8" ht="19.2" customHeight="1" x14ac:dyDescent="0.3">
      <c r="B6" s="95" t="s">
        <v>50</v>
      </c>
      <c r="C6" s="96">
        <v>0.85416666666666663</v>
      </c>
      <c r="D6" s="95" t="s">
        <v>40</v>
      </c>
      <c r="E6" s="97" t="str">
        <f>'Girone ROSSO'!U5</f>
        <v>Fast &amp; Volley</v>
      </c>
      <c r="F6" s="97" t="str">
        <f>'Girone AZZURRO'!U6</f>
        <v>Attenti a quelli là</v>
      </c>
      <c r="G6" s="106"/>
      <c r="H6" s="106"/>
    </row>
    <row r="7" spans="2:8" ht="19.2" customHeight="1" x14ac:dyDescent="0.3">
      <c r="B7" s="95" t="s">
        <v>50</v>
      </c>
      <c r="C7" s="96">
        <v>0.85416666666666663</v>
      </c>
      <c r="D7" s="95" t="s">
        <v>42</v>
      </c>
      <c r="E7" s="97" t="str">
        <f>'Girone AZZURRO'!U5</f>
        <v>La Perla Nera</v>
      </c>
      <c r="F7" s="97" t="str">
        <f>'Girone ROSSO'!U6</f>
        <v>Martinsicuro Volley</v>
      </c>
      <c r="G7" s="106"/>
      <c r="H7" s="106"/>
    </row>
    <row r="9" spans="2:8" ht="24" customHeight="1" x14ac:dyDescent="0.3">
      <c r="B9" s="124" t="s">
        <v>44</v>
      </c>
      <c r="C9" s="124"/>
      <c r="D9" s="124"/>
      <c r="E9" s="124"/>
      <c r="F9" s="124"/>
      <c r="G9" s="124"/>
      <c r="H9" s="124"/>
    </row>
    <row r="10" spans="2:8" ht="19.2" customHeight="1" x14ac:dyDescent="0.3">
      <c r="B10" s="105" t="s">
        <v>46</v>
      </c>
      <c r="C10" s="105" t="s">
        <v>36</v>
      </c>
      <c r="D10" s="105" t="s">
        <v>37</v>
      </c>
      <c r="E10" s="122" t="s">
        <v>39</v>
      </c>
      <c r="F10" s="122"/>
      <c r="G10" s="122" t="s">
        <v>45</v>
      </c>
      <c r="H10" s="122"/>
    </row>
    <row r="11" spans="2:8" ht="19.2" customHeight="1" x14ac:dyDescent="0.3">
      <c r="B11" s="95" t="s">
        <v>48</v>
      </c>
      <c r="C11" s="96">
        <v>0.91666666666666663</v>
      </c>
      <c r="D11" s="95" t="s">
        <v>38</v>
      </c>
      <c r="E11" s="97" t="str">
        <f>IF(G4&lt;H4,E4,IF(H4&lt;G4,F4,""))</f>
        <v/>
      </c>
      <c r="F11" s="97" t="str">
        <f>IF(G5&lt;H5,E5,IF(H5&lt;G5,F5,""))</f>
        <v/>
      </c>
      <c r="G11" s="106"/>
      <c r="H11" s="106"/>
    </row>
    <row r="12" spans="2:8" ht="19.2" customHeight="1" x14ac:dyDescent="0.3">
      <c r="B12" s="95" t="s">
        <v>52</v>
      </c>
      <c r="C12" s="96">
        <v>0.91666666666666663</v>
      </c>
      <c r="D12" s="95" t="s">
        <v>40</v>
      </c>
      <c r="E12" s="97" t="str">
        <f>IF(G6=2,E6,IF(H6=2,F6,""))</f>
        <v/>
      </c>
      <c r="F12" s="97" t="str">
        <f>IF(G7=2,E7,IF(H7=2,F7,""))</f>
        <v/>
      </c>
      <c r="G12" s="106"/>
      <c r="H12" s="106"/>
    </row>
    <row r="13" spans="2:8" ht="19.2" customHeight="1" x14ac:dyDescent="0.3">
      <c r="B13" s="95" t="s">
        <v>53</v>
      </c>
      <c r="C13" s="96">
        <v>0.91666666666666663</v>
      </c>
      <c r="D13" s="95" t="s">
        <v>41</v>
      </c>
      <c r="E13" s="97" t="str">
        <f>IF(G6&lt;H6,E6,IF(H6&lt;G6,F6,""))</f>
        <v/>
      </c>
      <c r="F13" s="97" t="str">
        <f>IF(G7&lt;H7,E7,IF(H7&lt;G7,F7,""))</f>
        <v/>
      </c>
      <c r="G13" s="106"/>
      <c r="H13" s="106"/>
    </row>
    <row r="14" spans="2:8" ht="19.2" customHeight="1" thickBot="1" x14ac:dyDescent="0.35">
      <c r="B14" s="98" t="s">
        <v>49</v>
      </c>
      <c r="C14" s="99">
        <v>0.91666666666666663</v>
      </c>
      <c r="D14" s="98" t="s">
        <v>42</v>
      </c>
      <c r="E14" s="100" t="str">
        <f>'Girone ROSSO'!U7</f>
        <v>Gli Amici di Pino e Asia</v>
      </c>
      <c r="F14" s="100" t="str">
        <f>'Girone AZZURRO'!U7</f>
        <v>Schiaccia Patate</v>
      </c>
      <c r="G14" s="107"/>
      <c r="H14" s="107"/>
    </row>
    <row r="15" spans="2:8" ht="26.4" customHeight="1" thickTop="1" x14ac:dyDescent="0.3">
      <c r="B15" s="101" t="s">
        <v>51</v>
      </c>
      <c r="C15" s="102">
        <v>0.97916666666666663</v>
      </c>
      <c r="D15" s="101" t="s">
        <v>38</v>
      </c>
      <c r="E15" s="103" t="str">
        <f>IF(G4=2,E4,IF(H4=2,F4,""))</f>
        <v/>
      </c>
      <c r="F15" s="103" t="str">
        <f>IF(G5=2,E5,IF(H5=2,F5,""))</f>
        <v/>
      </c>
      <c r="G15" s="108"/>
      <c r="H15" s="108"/>
    </row>
  </sheetData>
  <sheetProtection algorithmName="SHA-512" hashValue="itQ3CmEjLhFYv/J6NyKLjhaMuSDk4I58JnVl4G2CJeteOLJekD9nqDk8tXFh2d2PJWQybZGfq35GwgfUNbP7Aw==" saltValue="9i+FC2kUAO7gHwozzyXTHA==" spinCount="100000" sheet="1" objects="1" scenarios="1" selectLockedCells="1"/>
  <mergeCells count="7">
    <mergeCell ref="E10:F10"/>
    <mergeCell ref="G10:H10"/>
    <mergeCell ref="B1:H1"/>
    <mergeCell ref="B2:H2"/>
    <mergeCell ref="B9:H9"/>
    <mergeCell ref="E3:F3"/>
    <mergeCell ref="G3:H3"/>
  </mergeCells>
  <phoneticPr fontId="13" type="noConversion"/>
  <pageMargins left="0.7" right="0.7" top="0.75" bottom="0.75" header="0.3" footer="0.3"/>
  <ignoredErrors>
    <ignoredError sqref="E12:F12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72320-8815-4FF0-B41A-2567E567B0D2}">
  <dimension ref="B1:H12"/>
  <sheetViews>
    <sheetView workbookViewId="0">
      <selection activeCell="B1" sqref="B1:C1"/>
    </sheetView>
  </sheetViews>
  <sheetFormatPr defaultRowHeight="23.4" customHeight="1" x14ac:dyDescent="0.3"/>
  <cols>
    <col min="1" max="1" width="1.77734375" style="109" customWidth="1"/>
    <col min="2" max="2" width="8.88671875" style="109"/>
    <col min="3" max="3" width="49.21875" style="109" customWidth="1"/>
    <col min="4" max="16384" width="8.88671875" style="109"/>
  </cols>
  <sheetData>
    <row r="1" spans="2:8" ht="49.95" customHeight="1" x14ac:dyDescent="0.3">
      <c r="B1" s="116" t="s">
        <v>65</v>
      </c>
      <c r="C1" s="116"/>
      <c r="D1"/>
      <c r="E1"/>
      <c r="F1"/>
      <c r="G1"/>
      <c r="H1"/>
    </row>
    <row r="2" spans="2:8" ht="24" customHeight="1" x14ac:dyDescent="0.3">
      <c r="B2" s="114" t="s">
        <v>54</v>
      </c>
      <c r="C2" s="115"/>
      <c r="D2"/>
      <c r="E2"/>
      <c r="F2"/>
      <c r="G2"/>
      <c r="H2"/>
    </row>
    <row r="3" spans="2:8" ht="23.4" customHeight="1" x14ac:dyDescent="0.3">
      <c r="B3" s="111" t="s">
        <v>55</v>
      </c>
      <c r="C3" s="111" t="str">
        <f>IF('FASI FINALI'!G15=2,'FASI FINALI'!E15,IF('FASI FINALI'!H15=2,'FASI FINALI'!F15,""))</f>
        <v/>
      </c>
    </row>
    <row r="4" spans="2:8" ht="23.4" customHeight="1" x14ac:dyDescent="0.3">
      <c r="B4" s="112" t="s">
        <v>56</v>
      </c>
      <c r="C4" s="112" t="str">
        <f>IF('FASI FINALI'!G15&lt;'FASI FINALI'!H15,'FASI FINALI'!E15,IF('FASI FINALI'!H15&lt;'FASI FINALI'!G15,'FASI FINALI'!F15,""))</f>
        <v/>
      </c>
    </row>
    <row r="5" spans="2:8" ht="23.4" customHeight="1" x14ac:dyDescent="0.3">
      <c r="B5" s="113" t="s">
        <v>57</v>
      </c>
      <c r="C5" s="113" t="str">
        <f>IF('FASI FINALI'!G11=2,'FASI FINALI'!E11,IF('FASI FINALI'!H11=2,'FASI FINALI'!F11,""))</f>
        <v/>
      </c>
    </row>
    <row r="6" spans="2:8" ht="23.4" customHeight="1" x14ac:dyDescent="0.3">
      <c r="B6" s="110" t="s">
        <v>58</v>
      </c>
      <c r="C6" s="110" t="str">
        <f>IF('FASI FINALI'!G11&lt;'FASI FINALI'!H11,'FASI FINALI'!E11,IF('FASI FINALI'!H11&lt;'FASI FINALI'!G11,'FASI FINALI'!F11,""))</f>
        <v/>
      </c>
    </row>
    <row r="7" spans="2:8" ht="23.4" customHeight="1" x14ac:dyDescent="0.3">
      <c r="B7" s="110" t="s">
        <v>59</v>
      </c>
      <c r="C7" s="110" t="str">
        <f>IF('FASI FINALI'!G12=2,'FASI FINALI'!E12,IF('FASI FINALI'!H12=2,'FASI FINALI'!F12,""))</f>
        <v/>
      </c>
    </row>
    <row r="8" spans="2:8" ht="23.4" customHeight="1" x14ac:dyDescent="0.3">
      <c r="B8" s="110" t="s">
        <v>60</v>
      </c>
      <c r="C8" s="110" t="str">
        <f>IF('FASI FINALI'!G12&lt;'FASI FINALI'!H12,'FASI FINALI'!E12,IF('FASI FINALI'!H12&lt;'FASI FINALI'!G12,'FASI FINALI'!F12,""))</f>
        <v/>
      </c>
    </row>
    <row r="9" spans="2:8" ht="23.4" customHeight="1" x14ac:dyDescent="0.3">
      <c r="B9" s="110" t="s">
        <v>61</v>
      </c>
      <c r="C9" s="110" t="str">
        <f>IF('FASI FINALI'!G13=2,'FASI FINALI'!E13,IF('FASI FINALI'!H13=2,'FASI FINALI'!F13,""))</f>
        <v/>
      </c>
    </row>
    <row r="10" spans="2:8" ht="23.4" customHeight="1" x14ac:dyDescent="0.3">
      <c r="B10" s="110" t="s">
        <v>62</v>
      </c>
      <c r="C10" s="110" t="str">
        <f>IF('FASI FINALI'!G13&lt;'FASI FINALI'!H13,'FASI FINALI'!E13,IF('FASI FINALI'!H13&lt;'FASI FINALI'!G13,'FASI FINALI'!F13,""))</f>
        <v/>
      </c>
    </row>
    <row r="11" spans="2:8" ht="23.4" customHeight="1" x14ac:dyDescent="0.3">
      <c r="B11" s="110" t="s">
        <v>63</v>
      </c>
      <c r="C11" s="110" t="str">
        <f>IF('FASI FINALI'!G14=2,'FASI FINALI'!E14,IF('FASI FINALI'!H14=2,'FASI FINALI'!F14,""))</f>
        <v/>
      </c>
    </row>
    <row r="12" spans="2:8" ht="23.4" customHeight="1" x14ac:dyDescent="0.3">
      <c r="B12" s="110" t="s">
        <v>64</v>
      </c>
      <c r="C12" s="110" t="str">
        <f>IF('FASI FINALI'!G14&lt;'FASI FINALI'!H14,'FASI FINALI'!E14,IF('FASI FINALI'!H14&lt;'FASI FINALI'!G14,'FASI FINALI'!F14,""))</f>
        <v/>
      </c>
    </row>
  </sheetData>
  <sheetProtection algorithmName="SHA-512" hashValue="uoiFTf2tzkEVeCC7KmxbtEawvrtXNYoYBpS3x36gnmBGyW3cRCGNKNwhvfDpNWCqPAJQPPvE/juHA3XFqpDJKA==" saltValue="3ZtewPKDh1N2JHta7CbU9g==" spinCount="100000" sheet="1" objects="1" scenarios="1" selectLockedCells="1"/>
  <mergeCells count="2">
    <mergeCell ref="B2:C2"/>
    <mergeCell ref="B1:C1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Girone ROSSO</vt:lpstr>
      <vt:lpstr>Girone AZZURRO</vt:lpstr>
      <vt:lpstr>FASI FINALI</vt:lpstr>
      <vt:lpstr>CLASSIFICA FINALE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Martina Spicocchi</cp:lastModifiedBy>
  <dcterms:created xsi:type="dcterms:W3CDTF">2026-02-01T22:31:21Z</dcterms:created>
  <dcterms:modified xsi:type="dcterms:W3CDTF">2026-06-07T14:18:50Z</dcterms:modified>
  <cp:category/>
</cp:coreProperties>
</file>